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ntuanelli\Desktop\M 3,713\"/>
    </mc:Choice>
  </mc:AlternateContent>
  <bookViews>
    <workbookView xWindow="0" yWindow="0" windowWidth="9260" windowHeight="5940"/>
  </bookViews>
  <sheets>
    <sheet name="Rekapitulace stavby" sheetId="1" r:id="rId1"/>
    <sheet name="SO 02.1 - Přístupová cesta" sheetId="2" r:id="rId2"/>
  </sheets>
  <definedNames>
    <definedName name="_xlnm._FilterDatabase" localSheetId="1" hidden="1">'SO 02.1 - Přístupová cesta'!$C$121:$K$278</definedName>
    <definedName name="_xlnm.Print_Titles" localSheetId="0">'Rekapitulace stavby'!$92:$92</definedName>
    <definedName name="_xlnm.Print_Titles" localSheetId="1">'SO 02.1 - Přístupová cesta'!$121:$121</definedName>
    <definedName name="_xlnm.Print_Area" localSheetId="0">'Rekapitulace stavby'!$D$4:$AO$76,'Rekapitulace stavby'!$C$82:$AQ$99</definedName>
    <definedName name="_xlnm.Print_Area" localSheetId="1">'SO 02.1 - Přístupová cesta'!$C$4:$J$39,'SO 02.1 - Přístupová cesta'!$C$50:$J$76,'SO 02.1 - Přístupová cesta'!$C$82:$J$103,'SO 02.1 - Přístupová cesta'!$C$109:$K$278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R207" i="2"/>
  <c r="P229" i="2"/>
  <c r="BI208" i="2"/>
  <c r="BH208" i="2"/>
  <c r="BG208" i="2"/>
  <c r="BF208" i="2"/>
  <c r="T208" i="2"/>
  <c r="T207" i="2" s="1"/>
  <c r="R208" i="2"/>
  <c r="P208" i="2"/>
  <c r="P207" i="2" s="1"/>
  <c r="BI187" i="2"/>
  <c r="BH187" i="2"/>
  <c r="BG187" i="2"/>
  <c r="BF187" i="2"/>
  <c r="T187" i="2"/>
  <c r="T186" i="2"/>
  <c r="R187" i="2"/>
  <c r="R186" i="2"/>
  <c r="P187" i="2"/>
  <c r="P186" i="2"/>
  <c r="BI178" i="2"/>
  <c r="BH178" i="2"/>
  <c r="BG178" i="2"/>
  <c r="BF178" i="2"/>
  <c r="T178" i="2"/>
  <c r="R178" i="2"/>
  <c r="P178" i="2"/>
  <c r="BI170" i="2"/>
  <c r="BH170" i="2"/>
  <c r="BG170" i="2"/>
  <c r="BF170" i="2"/>
  <c r="T170" i="2"/>
  <c r="R170" i="2"/>
  <c r="P170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/>
  <c r="J23" i="2"/>
  <c r="J21" i="2"/>
  <c r="E21" i="2"/>
  <c r="J91" i="2"/>
  <c r="J20" i="2"/>
  <c r="J18" i="2"/>
  <c r="E18" i="2"/>
  <c r="F119" i="2"/>
  <c r="J17" i="2"/>
  <c r="J15" i="2"/>
  <c r="E15" i="2"/>
  <c r="F91" i="2"/>
  <c r="J14" i="2"/>
  <c r="J12" i="2"/>
  <c r="J89" i="2"/>
  <c r="E7" i="2"/>
  <c r="E112" i="2" s="1"/>
  <c r="L90" i="1"/>
  <c r="AM90" i="1"/>
  <c r="AM89" i="1"/>
  <c r="L89" i="1"/>
  <c r="AM87" i="1"/>
  <c r="L87" i="1"/>
  <c r="L85" i="1"/>
  <c r="L84" i="1"/>
  <c r="BK262" i="2"/>
  <c r="BK187" i="2"/>
  <c r="J250" i="2"/>
  <c r="BK239" i="2"/>
  <c r="J178" i="2"/>
  <c r="BK161" i="2"/>
  <c r="BK272" i="2"/>
  <c r="BK208" i="2"/>
  <c r="J229" i="2"/>
  <c r="J170" i="2"/>
  <c r="BK245" i="2"/>
  <c r="J234" i="2"/>
  <c r="J258" i="2"/>
  <c r="J254" i="2"/>
  <c r="J157" i="2"/>
  <c r="BK254" i="2"/>
  <c r="J125" i="2"/>
  <c r="BK250" i="2"/>
  <c r="J264" i="2"/>
  <c r="J208" i="2"/>
  <c r="BK125" i="2"/>
  <c r="J245" i="2"/>
  <c r="J239" i="2"/>
  <c r="BK178" i="2"/>
  <c r="J272" i="2"/>
  <c r="J262" i="2"/>
  <c r="BK145" i="2"/>
  <c r="BK264" i="2"/>
  <c r="BK258" i="2"/>
  <c r="BK229" i="2"/>
  <c r="AS94" i="1"/>
  <c r="J149" i="2"/>
  <c r="J270" i="2"/>
  <c r="J145" i="2"/>
  <c r="J161" i="2"/>
  <c r="BK270" i="2"/>
  <c r="AK27" i="1"/>
  <c r="BK157" i="2"/>
  <c r="J187" i="2"/>
  <c r="BK234" i="2"/>
  <c r="BK149" i="2"/>
  <c r="BK170" i="2"/>
  <c r="T124" i="2" l="1"/>
  <c r="P124" i="2"/>
  <c r="P123" i="2"/>
  <c r="P233" i="2"/>
  <c r="BK124" i="2"/>
  <c r="BK233" i="2"/>
  <c r="J233" i="2" s="1"/>
  <c r="J101" i="2" s="1"/>
  <c r="R233" i="2"/>
  <c r="R123" i="2" s="1"/>
  <c r="R122" i="2" s="1"/>
  <c r="BK244" i="2"/>
  <c r="J244" i="2" s="1"/>
  <c r="J102" i="2" s="1"/>
  <c r="T233" i="2"/>
  <c r="R124" i="2"/>
  <c r="P244" i="2"/>
  <c r="R244" i="2"/>
  <c r="T244" i="2"/>
  <c r="BK186" i="2"/>
  <c r="J186" i="2" s="1"/>
  <c r="J99" i="2" s="1"/>
  <c r="BK207" i="2"/>
  <c r="J207" i="2" s="1"/>
  <c r="J100" i="2" s="1"/>
  <c r="J116" i="2"/>
  <c r="BE161" i="2"/>
  <c r="BE170" i="2"/>
  <c r="BE250" i="2"/>
  <c r="BE254" i="2"/>
  <c r="BE258" i="2"/>
  <c r="BE264" i="2"/>
  <c r="E85" i="2"/>
  <c r="J92" i="2"/>
  <c r="BE125" i="2"/>
  <c r="BE178" i="2"/>
  <c r="BE187" i="2"/>
  <c r="BE229" i="2"/>
  <c r="BE234" i="2"/>
  <c r="BE262" i="2"/>
  <c r="BE270" i="2"/>
  <c r="BE272" i="2"/>
  <c r="F92" i="2"/>
  <c r="F118" i="2"/>
  <c r="J118" i="2"/>
  <c r="BE145" i="2"/>
  <c r="BE149" i="2"/>
  <c r="BE157" i="2"/>
  <c r="BE208" i="2"/>
  <c r="BE239" i="2"/>
  <c r="BE245" i="2"/>
  <c r="F36" i="2"/>
  <c r="BC95" i="1" s="1"/>
  <c r="BC94" i="1" s="1"/>
  <c r="W35" i="1" s="1"/>
  <c r="J34" i="2"/>
  <c r="AW95" i="1" s="1"/>
  <c r="F35" i="2"/>
  <c r="BB95" i="1" s="1"/>
  <c r="BB94" i="1" s="1"/>
  <c r="W34" i="1" s="1"/>
  <c r="F34" i="2"/>
  <c r="BA95" i="1" s="1"/>
  <c r="BA94" i="1" s="1"/>
  <c r="AW94" i="1" s="1"/>
  <c r="AK33" i="1" s="1"/>
  <c r="F37" i="2"/>
  <c r="BD95" i="1" s="1"/>
  <c r="BD94" i="1" s="1"/>
  <c r="W36" i="1" s="1"/>
  <c r="BK123" i="2" l="1"/>
  <c r="J123" i="2" s="1"/>
  <c r="J97" i="2" s="1"/>
  <c r="P122" i="2"/>
  <c r="AU95" i="1"/>
  <c r="T123" i="2"/>
  <c r="T122" i="2"/>
  <c r="J124" i="2"/>
  <c r="J98" i="2" s="1"/>
  <c r="AU94" i="1"/>
  <c r="AY94" i="1"/>
  <c r="AX94" i="1"/>
  <c r="W33" i="1"/>
  <c r="J33" i="2"/>
  <c r="AV95" i="1" s="1"/>
  <c r="AT95" i="1" s="1"/>
  <c r="F33" i="2"/>
  <c r="AZ95" i="1" s="1"/>
  <c r="AZ94" i="1" s="1"/>
  <c r="W32" i="1" s="1"/>
  <c r="BK122" i="2" l="1"/>
  <c r="J122" i="2" s="1"/>
  <c r="J96" i="2" s="1"/>
  <c r="AV94" i="1"/>
  <c r="AK32" i="1" s="1"/>
  <c r="J30" i="2" l="1"/>
  <c r="AG95" i="1" s="1"/>
  <c r="AG94" i="1" s="1"/>
  <c r="AT94" i="1"/>
  <c r="AN94" i="1" l="1"/>
  <c r="AN99" i="1" s="1"/>
  <c r="AK26" i="1"/>
  <c r="AK29" i="1" s="1"/>
  <c r="AK38" i="1" s="1"/>
  <c r="J39" i="2"/>
  <c r="AN95" i="1"/>
  <c r="AG99" i="1"/>
</calcChain>
</file>

<file path=xl/sharedStrings.xml><?xml version="1.0" encoding="utf-8"?>
<sst xmlns="http://schemas.openxmlformats.org/spreadsheetml/2006/main" count="1721" uniqueCount="274">
  <si>
    <t>Export Komplet</t>
  </si>
  <si>
    <t/>
  </si>
  <si>
    <t>2.0</t>
  </si>
  <si>
    <t>False</t>
  </si>
  <si>
    <t>{062fca40-84e9-45cb-88e5-df68ed7e0bf7}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</si>
  <si>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</si>
  <si>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</si>
  <si>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</si>
  <si>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</si>
  <si>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</si>
  <si>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</si>
  <si>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</si>
  <si>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</si>
  <si>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22004-OTSKP-2023B</t>
  </si>
  <si>
    <t>Stavba:</t>
  </si>
  <si>
    <t>Rekonstrukce mostu v km 3,713 trati Suchdol nad Odrou - Nový Jičín</t>
  </si>
  <si>
    <t>KSO:</t>
  </si>
  <si>
    <t>CC-CZ:</t>
  </si>
  <si>
    <t>Místo:</t>
  </si>
  <si>
    <t>k.ú. Kunín</t>
  </si>
  <si>
    <t>Datum:</t>
  </si>
  <si>
    <t>4. 3. 2024</t>
  </si>
  <si>
    <t>Zadavatel:</t>
  </si>
  <si>
    <t>IČ:</t>
  </si>
  <si>
    <t>70994234</t>
  </si>
  <si>
    <t>Správa železnic s.o.</t>
  </si>
  <si>
    <t>DIČ:</t>
  </si>
  <si>
    <t>CZ70994234</t>
  </si>
  <si>
    <t>Zhotovitel:</t>
  </si>
  <si>
    <t xml:space="preserve"> </t>
  </si>
  <si>
    <t>Projektant:</t>
  </si>
  <si>
    <t>28307453</t>
  </si>
  <si>
    <t>F-PROJEKT-DOPRAVNÍ STAVBY s.r.o.</t>
  </si>
  <si>
    <t>CZ28307453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</si>
  <si>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</si>
  <si>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</si>
  <si>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</si>
  <si>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</si>
  <si>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</si>
  <si>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</si>
  <si>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</si>
  <si>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</si>
  <si>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</si>
  <si>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</si>
  <si>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</si>
  <si>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</si>
  <si>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</si>
  <si>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</si>
  <si>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</si>
  <si>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</si>
  <si>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</si>
  <si>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</si>
  <si>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</si>
  <si>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</si>
  <si>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</si>
  <si>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</si>
  <si>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</si>
  <si>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</si>
  <si>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</si>
  <si>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</si>
  <si>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</si>
  <si>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</si>
  <si>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</si>
  <si>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</si>
  <si>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</si>
  <si>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</si>
  <si>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</si>
  <si>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</si>
  <si>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</si>
  <si>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</si>
  <si>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</si>
  <si>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</si>
  <si>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</si>
  <si>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</si>
  <si>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</si>
  <si>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</si>
  <si>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</si>
  <si>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</si>
  <si>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</si>
  <si>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</si>
  <si>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</si>
  <si>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</si>
  <si>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</si>
  <si>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</si>
  <si>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Přístupová cesta</t>
  </si>
  <si>
    <t>STA</t>
  </si>
  <si>
    <t>1</t>
  </si>
  <si>
    <t>{9300497f-280a-4102-80c3-189a27a3b461}</t>
  </si>
  <si>
    <t>2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</si>
  <si>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</si>
  <si>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</si>
  <si>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</si>
  <si>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</si>
  <si>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</si>
  <si>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</si>
  <si>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</si>
  <si>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</si>
  <si>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</si>
  <si>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</si>
  <si>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</si>
  <si>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</si>
  <si>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</si>
  <si>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</si>
  <si>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</si>
  <si>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</si>
  <si>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</si>
  <si>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</si>
  <si>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</si>
  <si>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</si>
  <si>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</si>
  <si>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</si>
  <si>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</si>
  <si>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</si>
  <si>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</si>
  <si>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</si>
  <si>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</si>
  <si>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</si>
  <si>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</si>
  <si>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</si>
  <si>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</si>
  <si>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</si>
  <si>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</si>
  <si>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</si>
  <si>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</si>
  <si>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113311171.R</t>
  </si>
  <si>
    <t>ODSTRANĚNÍ GEOTEXTILIÍ</t>
  </si>
  <si>
    <t>m2</t>
  </si>
  <si>
    <t>4</t>
  </si>
  <si>
    <t>696386285</t>
  </si>
  <si>
    <t>PP</t>
  </si>
  <si>
    <t>Odstranění geosyntetik s uložením na vzdálenost do 20 m nebo naložením na dopravní prostředek geotextilie</t>
  </si>
  <si>
    <t>VV</t>
  </si>
  <si>
    <t>"pozemky dotčené stavbou - přektytí pozemků před provedením pojížděných ploch s přesahy - odstranění"</t>
  </si>
  <si>
    <t>"p.č. 3614"</t>
  </si>
  <si>
    <t>7575,81*1,1</t>
  </si>
  <si>
    <t>"p.č. 3655"</t>
  </si>
  <si>
    <t>2040,0*1,1</t>
  </si>
  <si>
    <t>"p.č. 3643"</t>
  </si>
  <si>
    <t>818,0*1,1</t>
  </si>
  <si>
    <t>"p.č. 3642"</t>
  </si>
  <si>
    <t>376*1,1</t>
  </si>
  <si>
    <t>"p.č. 3608"</t>
  </si>
  <si>
    <t>231,0*1,1</t>
  </si>
  <si>
    <t>"p.č. 3607"</t>
  </si>
  <si>
    <t>92,0*1,1</t>
  </si>
  <si>
    <t>"p.č. 3640"</t>
  </si>
  <si>
    <t>60,0*1,1</t>
  </si>
  <si>
    <t>"překrytí vytěžené ornice na deponii - p.č. 3655"</t>
  </si>
  <si>
    <t>12,0*14,0</t>
  </si>
  <si>
    <t>Součet</t>
  </si>
  <si>
    <t>11332</t>
  </si>
  <si>
    <t>ODSTRANĚNÍ PODKLADŮ ZPEVNĚNÝCH PLOCH Z KAMENIVA NESTMELENÉHO</t>
  </si>
  <si>
    <t>M3</t>
  </si>
  <si>
    <t>OTSKP 2023</t>
  </si>
  <si>
    <t>-143922420</t>
  </si>
  <si>
    <t>"odstranění kameniva z pojížděných ploch"</t>
  </si>
  <si>
    <t>11360,81*0,2</t>
  </si>
  <si>
    <t>121101</t>
  </si>
  <si>
    <t>SEJMUTÍ ORNICE NEBO LESNÍ PŮDY S ODVOZEM DO 1KM</t>
  </si>
  <si>
    <t>833187079</t>
  </si>
  <si>
    <t>"přístupová cesta přes zemědělskou půdu - s odvozem na deponii - p.č. 3655"</t>
  </si>
  <si>
    <t>376,0*0,2</t>
  </si>
  <si>
    <t>818,0*0,2</t>
  </si>
  <si>
    <t>5</t>
  </si>
  <si>
    <t>17120</t>
  </si>
  <si>
    <t>ULOŽENÍ SYPANINY DO NÁSYPŮ A NA SKLÁDKY BEZ ZHUTNĚNÍ</t>
  </si>
  <si>
    <t>-953251067</t>
  </si>
  <si>
    <t>"ornice"</t>
  </si>
  <si>
    <t>(376,0+818,0)*0,2</t>
  </si>
  <si>
    <t>6</t>
  </si>
  <si>
    <t>18020</t>
  </si>
  <si>
    <t>VŠEOBECNÉ ÚPRAVY ZEMĚDĚLSKÝCH PLOCH</t>
  </si>
  <si>
    <t>M2</t>
  </si>
  <si>
    <t>-1736573971</t>
  </si>
  <si>
    <t>"první orba po odstranění přístupových konstrukcí"</t>
  </si>
  <si>
    <t>"přístupová cesta přes zemědělskou půdu"</t>
  </si>
  <si>
    <t>376,0</t>
  </si>
  <si>
    <t>818,0</t>
  </si>
  <si>
    <t>7</t>
  </si>
  <si>
    <t>18110</t>
  </si>
  <si>
    <t>ÚPRAVA PLÁNĚ SE ZHUTNĚNÍM V HORNINĚ TŘ. I</t>
  </si>
  <si>
    <t>-465187023</t>
  </si>
  <si>
    <t>8</t>
  </si>
  <si>
    <t>18233</t>
  </si>
  <si>
    <t>ROZPROSTŘENÍ ORNICE V ROVINĚ V TL DO 0,20M</t>
  </si>
  <si>
    <t>1603789357</t>
  </si>
  <si>
    <t>Zakládání</t>
  </si>
  <si>
    <t>9</t>
  </si>
  <si>
    <t>21461E</t>
  </si>
  <si>
    <t>SEPARAČNÍ GEOTEXTILIE DO 500G/M2</t>
  </si>
  <si>
    <t>977041218</t>
  </si>
  <si>
    <t>"pozemky dotčené stavbou - přektytí pozemků před provedením pojížděných ploch s přesahy"</t>
  </si>
  <si>
    <t>Komunikace pozemní</t>
  </si>
  <si>
    <t>10</t>
  </si>
  <si>
    <t>56334</t>
  </si>
  <si>
    <t>VOZOVKOVÉ VRSTVY ZE ŠTĚRKODRTI TL. DO 200MM</t>
  </si>
  <si>
    <t>-591965017</t>
  </si>
  <si>
    <t>"přístupová cesta přes zemědělskou půdu, výhybny, manipulační plochy - tl. 200 mm"</t>
  </si>
  <si>
    <t>"kamenivo 32-63"</t>
  </si>
  <si>
    <t>7575,81</t>
  </si>
  <si>
    <t>2040,0</t>
  </si>
  <si>
    <t>376</t>
  </si>
  <si>
    <t>231,0</t>
  </si>
  <si>
    <t>92,0</t>
  </si>
  <si>
    <t>60,0</t>
  </si>
  <si>
    <t>11</t>
  </si>
  <si>
    <t>58301</t>
  </si>
  <si>
    <t>KRYT ZE SINIČNÍCH DÍLCŮ (PANELŮ) TL 150MM</t>
  </si>
  <si>
    <t>976427707</t>
  </si>
  <si>
    <t>"zpevněná panelová plocha"</t>
  </si>
  <si>
    <t>20,0*10,0</t>
  </si>
  <si>
    <t>Ostatní konstrukce a práce, bourání</t>
  </si>
  <si>
    <t>12</t>
  </si>
  <si>
    <t>96711A</t>
  </si>
  <si>
    <t>VYBOURÁNÍ ČÁSTÍ KONSTRUKCÍ Z BETON DÍLCŮ - BEZ DOPRAVY</t>
  </si>
  <si>
    <t>-1505538757</t>
  </si>
  <si>
    <t>"rozebrání zpevněných ploch ze silničních dílců"</t>
  </si>
  <si>
    <t>"materiál není určen pro skládku"</t>
  </si>
  <si>
    <t>20,0*10,0*0,15</t>
  </si>
  <si>
    <t>13</t>
  </si>
  <si>
    <t>96711B</t>
  </si>
  <si>
    <t>VYBOURÁNÍ ČÁSTÍ KONSTRUKCÍ Z BETON DÍLCŮ - DOPRAVA</t>
  </si>
  <si>
    <t>tkm</t>
  </si>
  <si>
    <t>-1737124350</t>
  </si>
  <si>
    <t>20,0*10,0*0,15*2,5*20</t>
  </si>
  <si>
    <t>OST</t>
  </si>
  <si>
    <t>Ostatní</t>
  </si>
  <si>
    <t>01400</t>
  </si>
  <si>
    <t>POPLATKY</t>
  </si>
  <si>
    <t>KPL</t>
  </si>
  <si>
    <t>512</t>
  </si>
  <si>
    <t>2054887046</t>
  </si>
  <si>
    <t>"dočasný zábor pozemků"</t>
  </si>
  <si>
    <t>"celkem 11360,81 m2"</t>
  </si>
  <si>
    <t>14</t>
  </si>
  <si>
    <t>R015111</t>
  </si>
  <si>
    <t>POPLATKY ZA LIKVIDACŮ ODPADŮ NEKONTAMINOVANÝCH - 17 05 04  VYTĚŽENÉ ZEMINY A HORNINY -  I. TŘÍDA TĚŽITELNOSTI VČETNĚ DOPRAVY</t>
  </si>
  <si>
    <t>T</t>
  </si>
  <si>
    <t>-561734789</t>
  </si>
  <si>
    <t>"drcené kamenivo"</t>
  </si>
  <si>
    <t>2272,162*1,8</t>
  </si>
  <si>
    <t>R015240</t>
  </si>
  <si>
    <t>POPLATKY ZA LIKVIDACŮ ODPADŮ NEKONTAMINOVANÝCH - 20 03 99  ODPAD PODOBNÝ KOMUNÁLNÍMU ODPADU VČETNĚ DOPRAVY</t>
  </si>
  <si>
    <t>347772168</t>
  </si>
  <si>
    <t>"geotextilie"</t>
  </si>
  <si>
    <t>12480,091*0,0005</t>
  </si>
  <si>
    <t>16</t>
  </si>
  <si>
    <t>02920</t>
  </si>
  <si>
    <t>OSTATNÍ POŽADAVKY - OCHRANA ŽIVOTNÍHO PROSTŘEDÍ</t>
  </si>
  <si>
    <t>436796671</t>
  </si>
  <si>
    <t>"CHKO Poodří - zvýšená ochrana životního prostředí"</t>
  </si>
  <si>
    <t>17</t>
  </si>
  <si>
    <t>029201.R</t>
  </si>
  <si>
    <t>BIOLOGICKÝ DOZOR</t>
  </si>
  <si>
    <t>1883661426</t>
  </si>
  <si>
    <t>18</t>
  </si>
  <si>
    <t>03100</t>
  </si>
  <si>
    <t>ZAŘÍZENÍ STAVENIŠTĚ - ZŘÍZENÍ, PROVOZ, DEMONTÁŽ</t>
  </si>
  <si>
    <t>1142912206</t>
  </si>
  <si>
    <t>"zařízení staveniště"</t>
  </si>
  <si>
    <t>"oplocení staveniště výšky min. 1,8 m dle STZ B.8.1.e"</t>
  </si>
  <si>
    <t>"zrušení zařízení staveniště"</t>
  </si>
  <si>
    <t>19</t>
  </si>
  <si>
    <t>03190.R</t>
  </si>
  <si>
    <t>REKULTIVACE</t>
  </si>
  <si>
    <t>-683796828</t>
  </si>
  <si>
    <t>20</t>
  </si>
  <si>
    <t>03720</t>
  </si>
  <si>
    <t>POMOC PRÁCE ZAJIŠŤ NEBO ZŘÍZ REGULACI A OCHRANU DOPRAVY</t>
  </si>
  <si>
    <t>1072253718</t>
  </si>
  <si>
    <t>"silniční provoz - přechodné dopravní značení"</t>
  </si>
  <si>
    <t>"průběžný úklid státní komunikace na výjezdu vozidel ze stavby"</t>
  </si>
  <si>
    <t>SO 02.1 - Přístupová cesta</t>
  </si>
  <si>
    <t>SO 02.1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</si>
</sst>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3" fillId="4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zoomScale="90" zoomScaleNormal="90" workbookViewId="0">
      <selection activeCell="X96" sqref="X96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7" customHeight="1">
      <c r="AR2" s="214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79" t="s">
        <v>13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20"/>
      <c r="BS5" s="17" t="s">
        <v>6</v>
      </c>
    </row>
    <row r="6" spans="1:74" s="1" customFormat="1" ht="37" customHeight="1">
      <c r="B6" s="20"/>
      <c r="D6" s="25" t="s">
        <v>14</v>
      </c>
      <c r="K6" s="181" t="s">
        <v>15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24</v>
      </c>
      <c r="AR10" s="20"/>
      <c r="BS10" s="17" t="s">
        <v>6</v>
      </c>
    </row>
    <row r="11" spans="1:74" s="1" customFormat="1" ht="18.5" customHeight="1">
      <c r="B11" s="20"/>
      <c r="E11" s="24" t="s">
        <v>25</v>
      </c>
      <c r="AK11" s="26" t="s">
        <v>26</v>
      </c>
      <c r="AN11" s="24" t="s">
        <v>27</v>
      </c>
      <c r="AR11" s="20"/>
      <c r="BS11" s="17" t="s">
        <v>6</v>
      </c>
    </row>
    <row r="12" spans="1:74" s="1" customFormat="1" ht="7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28</v>
      </c>
      <c r="AK13" s="26" t="s">
        <v>23</v>
      </c>
      <c r="AN13" s="24" t="s">
        <v>1</v>
      </c>
      <c r="AR13" s="20"/>
      <c r="BS13" s="17" t="s">
        <v>6</v>
      </c>
    </row>
    <row r="14" spans="1:74" ht="12.5">
      <c r="B14" s="20"/>
      <c r="E14" s="24" t="s">
        <v>29</v>
      </c>
      <c r="AK14" s="26" t="s">
        <v>26</v>
      </c>
      <c r="AN14" s="24" t="s">
        <v>1</v>
      </c>
      <c r="AR14" s="20"/>
      <c r="BS14" s="17" t="s">
        <v>6</v>
      </c>
    </row>
    <row r="15" spans="1:74" s="1" customFormat="1" ht="7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30</v>
      </c>
      <c r="AK16" s="26" t="s">
        <v>23</v>
      </c>
      <c r="AN16" s="24" t="s">
        <v>31</v>
      </c>
      <c r="AR16" s="20"/>
      <c r="BS16" s="17" t="s">
        <v>3</v>
      </c>
    </row>
    <row r="17" spans="1:71" s="1" customFormat="1" ht="18.5" customHeight="1">
      <c r="B17" s="20"/>
      <c r="E17" s="24" t="s">
        <v>32</v>
      </c>
      <c r="AK17" s="26" t="s">
        <v>26</v>
      </c>
      <c r="AN17" s="24" t="s">
        <v>33</v>
      </c>
      <c r="AR17" s="20"/>
      <c r="BS17" s="17" t="s">
        <v>34</v>
      </c>
    </row>
    <row r="18" spans="1:71" s="1" customFormat="1" ht="7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5" customHeight="1">
      <c r="B20" s="20"/>
      <c r="E20" s="24" t="s">
        <v>29</v>
      </c>
      <c r="AK20" s="26" t="s">
        <v>26</v>
      </c>
      <c r="AN20" s="24" t="s">
        <v>1</v>
      </c>
      <c r="AR20" s="20"/>
      <c r="BS20" s="17" t="s">
        <v>34</v>
      </c>
    </row>
    <row r="21" spans="1:71" s="1" customFormat="1" ht="7" customHeight="1">
      <c r="B21" s="20"/>
      <c r="AR21" s="20"/>
    </row>
    <row r="22" spans="1:71" s="1" customFormat="1" ht="12" customHeight="1">
      <c r="B22" s="20"/>
      <c r="D22" s="26" t="s">
        <v>36</v>
      </c>
      <c r="AR22" s="20"/>
    </row>
    <row r="23" spans="1:71" s="1" customFormat="1" ht="16.5" customHeight="1">
      <c r="B23" s="20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20"/>
    </row>
    <row r="24" spans="1:71" s="1" customFormat="1" ht="7" customHeight="1">
      <c r="B24" s="20"/>
      <c r="AR24" s="20"/>
    </row>
    <row r="25" spans="1:71" s="1" customFormat="1" ht="7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1" customFormat="1" ht="14.4" customHeight="1">
      <c r="B26" s="20"/>
      <c r="D26" s="29" t="s">
        <v>37</v>
      </c>
      <c r="AK26" s="183">
        <f>ROUND(AG94,2)</f>
        <v>0</v>
      </c>
      <c r="AL26" s="180"/>
      <c r="AM26" s="180"/>
      <c r="AN26" s="180"/>
      <c r="AO26" s="180"/>
      <c r="AR26" s="20"/>
    </row>
    <row r="27" spans="1:71" s="1" customFormat="1" ht="14.4" customHeight="1">
      <c r="B27" s="20"/>
      <c r="D27" s="29" t="s">
        <v>38</v>
      </c>
      <c r="AK27" s="183">
        <f>ROUND(AG97, 2)</f>
        <v>0</v>
      </c>
      <c r="AL27" s="183"/>
      <c r="AM27" s="183"/>
      <c r="AN27" s="183"/>
      <c r="AO27" s="183"/>
      <c r="AR27" s="20"/>
    </row>
    <row r="28" spans="1:7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1"/>
      <c r="BE28" s="30"/>
    </row>
    <row r="29" spans="1:71" s="2" customFormat="1" ht="25.9" customHeight="1">
      <c r="A29" s="30"/>
      <c r="B29" s="31"/>
      <c r="C29" s="30"/>
      <c r="D29" s="32" t="s">
        <v>39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184">
        <f>ROUND(AK26 + AK27, 2)</f>
        <v>0</v>
      </c>
      <c r="AL29" s="185"/>
      <c r="AM29" s="185"/>
      <c r="AN29" s="185"/>
      <c r="AO29" s="185"/>
      <c r="AP29" s="30"/>
      <c r="AQ29" s="30"/>
      <c r="AR29" s="31"/>
      <c r="BE29" s="30"/>
    </row>
    <row r="30" spans="1:71" s="2" customFormat="1" ht="7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1"/>
      <c r="BE30" s="30"/>
    </row>
    <row r="31" spans="1:71" s="2" customFormat="1" ht="12.5">
      <c r="A31" s="30"/>
      <c r="B31" s="31"/>
      <c r="C31" s="30"/>
      <c r="D31" s="30"/>
      <c r="E31" s="30"/>
      <c r="F31" s="30"/>
      <c r="G31" s="30"/>
      <c r="H31" s="30"/>
      <c r="I31" s="30"/>
      <c r="J31" s="30"/>
      <c r="K31" s="30"/>
      <c r="L31" s="186" t="s">
        <v>40</v>
      </c>
      <c r="M31" s="186"/>
      <c r="N31" s="186"/>
      <c r="O31" s="186"/>
      <c r="P31" s="186"/>
      <c r="Q31" s="30"/>
      <c r="R31" s="30"/>
      <c r="S31" s="30"/>
      <c r="T31" s="30"/>
      <c r="U31" s="30"/>
      <c r="V31" s="30"/>
      <c r="W31" s="186" t="s">
        <v>41</v>
      </c>
      <c r="X31" s="186"/>
      <c r="Y31" s="186"/>
      <c r="Z31" s="186"/>
      <c r="AA31" s="186"/>
      <c r="AB31" s="186"/>
      <c r="AC31" s="186"/>
      <c r="AD31" s="186"/>
      <c r="AE31" s="186"/>
      <c r="AF31" s="30"/>
      <c r="AG31" s="30"/>
      <c r="AH31" s="30"/>
      <c r="AI31" s="30"/>
      <c r="AJ31" s="30"/>
      <c r="AK31" s="186" t="s">
        <v>42</v>
      </c>
      <c r="AL31" s="186"/>
      <c r="AM31" s="186"/>
      <c r="AN31" s="186"/>
      <c r="AO31" s="186"/>
      <c r="AP31" s="30"/>
      <c r="AQ31" s="30"/>
      <c r="AR31" s="31"/>
      <c r="BE31" s="30"/>
    </row>
    <row r="32" spans="1:71" s="3" customFormat="1" ht="14.4" customHeight="1">
      <c r="B32" s="35"/>
      <c r="D32" s="26" t="s">
        <v>43</v>
      </c>
      <c r="F32" s="26" t="s">
        <v>44</v>
      </c>
      <c r="L32" s="189">
        <v>0.21</v>
      </c>
      <c r="M32" s="188"/>
      <c r="N32" s="188"/>
      <c r="O32" s="188"/>
      <c r="P32" s="188"/>
      <c r="W32" s="187">
        <f>ROUND(AZ94 + SUM(CD97),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f>ROUND(AV94 + SUM(BY97), 2)</f>
        <v>0</v>
      </c>
      <c r="AL32" s="188"/>
      <c r="AM32" s="188"/>
      <c r="AN32" s="188"/>
      <c r="AO32" s="188"/>
      <c r="AR32" s="35"/>
    </row>
    <row r="33" spans="1:57" s="3" customFormat="1" ht="14.4" customHeight="1">
      <c r="B33" s="35"/>
      <c r="F33" s="26" t="s">
        <v>45</v>
      </c>
      <c r="L33" s="189">
        <v>0.15</v>
      </c>
      <c r="M33" s="188"/>
      <c r="N33" s="188"/>
      <c r="O33" s="188"/>
      <c r="P33" s="188"/>
      <c r="W33" s="187">
        <f>ROUND(BA94 + SUM(CE97),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f>ROUND(AW94 + SUM(BZ97), 2)</f>
        <v>0</v>
      </c>
      <c r="AL33" s="188"/>
      <c r="AM33" s="188"/>
      <c r="AN33" s="188"/>
      <c r="AO33" s="188"/>
      <c r="AR33" s="35"/>
    </row>
    <row r="34" spans="1:57" s="3" customFormat="1" ht="14.4" hidden="1" customHeight="1">
      <c r="B34" s="35"/>
      <c r="F34" s="26" t="s">
        <v>46</v>
      </c>
      <c r="L34" s="189">
        <v>0.21</v>
      </c>
      <c r="M34" s="188"/>
      <c r="N34" s="188"/>
      <c r="O34" s="188"/>
      <c r="P34" s="188"/>
      <c r="W34" s="187">
        <f>ROUND(BB94 + SUM(CF97), 2)</f>
        <v>0</v>
      </c>
      <c r="X34" s="188"/>
      <c r="Y34" s="188"/>
      <c r="Z34" s="188"/>
      <c r="AA34" s="188"/>
      <c r="AB34" s="188"/>
      <c r="AC34" s="188"/>
      <c r="AD34" s="188"/>
      <c r="AE34" s="188"/>
      <c r="AK34" s="187">
        <v>0</v>
      </c>
      <c r="AL34" s="188"/>
      <c r="AM34" s="188"/>
      <c r="AN34" s="188"/>
      <c r="AO34" s="188"/>
      <c r="AR34" s="35"/>
    </row>
    <row r="35" spans="1:57" s="3" customFormat="1" ht="14.4" hidden="1" customHeight="1">
      <c r="B35" s="35"/>
      <c r="F35" s="26" t="s">
        <v>47</v>
      </c>
      <c r="L35" s="189">
        <v>0.15</v>
      </c>
      <c r="M35" s="188"/>
      <c r="N35" s="188"/>
      <c r="O35" s="188"/>
      <c r="P35" s="188"/>
      <c r="W35" s="187">
        <f>ROUND(BC94 + SUM(CG97), 2)</f>
        <v>0</v>
      </c>
      <c r="X35" s="188"/>
      <c r="Y35" s="188"/>
      <c r="Z35" s="188"/>
      <c r="AA35" s="188"/>
      <c r="AB35" s="188"/>
      <c r="AC35" s="188"/>
      <c r="AD35" s="188"/>
      <c r="AE35" s="188"/>
      <c r="AK35" s="187">
        <v>0</v>
      </c>
      <c r="AL35" s="188"/>
      <c r="AM35" s="188"/>
      <c r="AN35" s="188"/>
      <c r="AO35" s="188"/>
      <c r="AR35" s="35"/>
    </row>
    <row r="36" spans="1:57" s="3" customFormat="1" ht="14.4" hidden="1" customHeight="1">
      <c r="B36" s="35"/>
      <c r="F36" s="26" t="s">
        <v>48</v>
      </c>
      <c r="L36" s="189">
        <v>0</v>
      </c>
      <c r="M36" s="188"/>
      <c r="N36" s="188"/>
      <c r="O36" s="188"/>
      <c r="P36" s="188"/>
      <c r="W36" s="187">
        <f>ROUND(BD94 + SUM(CH97), 2)</f>
        <v>0</v>
      </c>
      <c r="X36" s="188"/>
      <c r="Y36" s="188"/>
      <c r="Z36" s="188"/>
      <c r="AA36" s="188"/>
      <c r="AB36" s="188"/>
      <c r="AC36" s="188"/>
      <c r="AD36" s="188"/>
      <c r="AE36" s="188"/>
      <c r="AK36" s="187">
        <v>0</v>
      </c>
      <c r="AL36" s="188"/>
      <c r="AM36" s="188"/>
      <c r="AN36" s="188"/>
      <c r="AO36" s="188"/>
      <c r="AR36" s="35"/>
    </row>
    <row r="37" spans="1:57" s="2" customFormat="1" ht="7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2" customFormat="1" ht="25.9" customHeight="1">
      <c r="A38" s="30"/>
      <c r="B38" s="31"/>
      <c r="C38" s="36"/>
      <c r="D38" s="37" t="s">
        <v>49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 t="s">
        <v>50</v>
      </c>
      <c r="U38" s="38"/>
      <c r="V38" s="38"/>
      <c r="W38" s="38"/>
      <c r="X38" s="190" t="s">
        <v>51</v>
      </c>
      <c r="Y38" s="191"/>
      <c r="Z38" s="191"/>
      <c r="AA38" s="191"/>
      <c r="AB38" s="191"/>
      <c r="AC38" s="38"/>
      <c r="AD38" s="38"/>
      <c r="AE38" s="38"/>
      <c r="AF38" s="38"/>
      <c r="AG38" s="38"/>
      <c r="AH38" s="38"/>
      <c r="AI38" s="38"/>
      <c r="AJ38" s="38"/>
      <c r="AK38" s="192">
        <f>SUM(AK29:AK36)</f>
        <v>0</v>
      </c>
      <c r="AL38" s="191"/>
      <c r="AM38" s="191"/>
      <c r="AN38" s="191"/>
      <c r="AO38" s="193"/>
      <c r="AP38" s="36"/>
      <c r="AQ38" s="36"/>
      <c r="AR38" s="31"/>
      <c r="BE38" s="30"/>
    </row>
    <row r="39" spans="1:57" s="2" customFormat="1" ht="7" customHeight="1">
      <c r="A39" s="30"/>
      <c r="B39" s="31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1"/>
      <c r="BE39" s="30"/>
    </row>
    <row r="40" spans="1:57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1"/>
      <c r="BE40" s="3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0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40"/>
    </row>
    <row r="50" spans="1:57" ht="10">
      <c r="B50" s="20"/>
      <c r="AR50" s="20"/>
    </row>
    <row r="51" spans="1:57" ht="10">
      <c r="B51" s="20"/>
      <c r="AR51" s="20"/>
    </row>
    <row r="52" spans="1:57" ht="10">
      <c r="B52" s="20"/>
      <c r="AR52" s="20"/>
    </row>
    <row r="53" spans="1:57" ht="10">
      <c r="B53" s="20"/>
      <c r="AR53" s="20"/>
    </row>
    <row r="54" spans="1:57" ht="10">
      <c r="B54" s="20"/>
      <c r="AR54" s="20"/>
    </row>
    <row r="55" spans="1:57" ht="10">
      <c r="B55" s="20"/>
      <c r="AR55" s="20"/>
    </row>
    <row r="56" spans="1:57" ht="10">
      <c r="B56" s="20"/>
      <c r="AR56" s="20"/>
    </row>
    <row r="57" spans="1:57" ht="10">
      <c r="B57" s="20"/>
      <c r="AR57" s="20"/>
    </row>
    <row r="58" spans="1:57" ht="10">
      <c r="B58" s="20"/>
      <c r="AR58" s="20"/>
    </row>
    <row r="59" spans="1:57" ht="10">
      <c r="B59" s="20"/>
      <c r="AR59" s="20"/>
    </row>
    <row r="60" spans="1:57" s="2" customFormat="1" ht="12.5">
      <c r="A60" s="30"/>
      <c r="B60" s="31"/>
      <c r="C60" s="30"/>
      <c r="D60" s="43" t="s">
        <v>54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55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54</v>
      </c>
      <c r="AI60" s="33"/>
      <c r="AJ60" s="33"/>
      <c r="AK60" s="33"/>
      <c r="AL60" s="33"/>
      <c r="AM60" s="43" t="s">
        <v>55</v>
      </c>
      <c r="AN60" s="33"/>
      <c r="AO60" s="33"/>
      <c r="AP60" s="30"/>
      <c r="AQ60" s="30"/>
      <c r="AR60" s="31"/>
      <c r="BE60" s="30"/>
    </row>
    <row r="61" spans="1:57" ht="10">
      <c r="B61" s="20"/>
      <c r="AR61" s="20"/>
    </row>
    <row r="62" spans="1:57" ht="10">
      <c r="B62" s="20"/>
      <c r="AR62" s="20"/>
    </row>
    <row r="63" spans="1:57" ht="10">
      <c r="B63" s="20"/>
      <c r="AR63" s="20"/>
    </row>
    <row r="64" spans="1:57" s="2" customFormat="1" ht="13">
      <c r="A64" s="30"/>
      <c r="B64" s="31"/>
      <c r="C64" s="30"/>
      <c r="D64" s="41" t="s">
        <v>56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57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0">
      <c r="B65" s="20"/>
      <c r="AR65" s="20"/>
    </row>
    <row r="66" spans="1:57" ht="10">
      <c r="B66" s="20"/>
      <c r="AR66" s="20"/>
    </row>
    <row r="67" spans="1:57" ht="10">
      <c r="B67" s="20"/>
      <c r="AR67" s="20"/>
    </row>
    <row r="68" spans="1:57" ht="10">
      <c r="B68" s="20"/>
      <c r="AR68" s="20"/>
    </row>
    <row r="69" spans="1:57" ht="10">
      <c r="B69" s="20"/>
      <c r="AR69" s="20"/>
    </row>
    <row r="70" spans="1:57" ht="10">
      <c r="B70" s="20"/>
      <c r="AR70" s="20"/>
    </row>
    <row r="71" spans="1:57" ht="10">
      <c r="B71" s="20"/>
      <c r="AR71" s="20"/>
    </row>
    <row r="72" spans="1:57" ht="10">
      <c r="B72" s="20"/>
      <c r="AR72" s="20"/>
    </row>
    <row r="73" spans="1:57" ht="10">
      <c r="B73" s="20"/>
      <c r="AR73" s="20"/>
    </row>
    <row r="74" spans="1:57" ht="10">
      <c r="B74" s="20"/>
      <c r="AR74" s="20"/>
    </row>
    <row r="75" spans="1:57" s="2" customFormat="1" ht="12.5">
      <c r="A75" s="30"/>
      <c r="B75" s="31"/>
      <c r="C75" s="30"/>
      <c r="D75" s="43" t="s">
        <v>54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55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54</v>
      </c>
      <c r="AI75" s="33"/>
      <c r="AJ75" s="33"/>
      <c r="AK75" s="33"/>
      <c r="AL75" s="33"/>
      <c r="AM75" s="43" t="s">
        <v>55</v>
      </c>
      <c r="AN75" s="33"/>
      <c r="AO75" s="33"/>
      <c r="AP75" s="30"/>
      <c r="AQ75" s="30"/>
      <c r="AR75" s="31"/>
      <c r="BE75" s="30"/>
    </row>
    <row r="76" spans="1:57" s="2" customFormat="1" ht="10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7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5" customHeight="1">
      <c r="A82" s="30"/>
      <c r="B82" s="31"/>
      <c r="C82" s="21" t="s">
        <v>58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6" t="s">
        <v>12</v>
      </c>
      <c r="L84" s="4" t="str">
        <f>K5</f>
        <v>22004-OTSKP-2023B</v>
      </c>
      <c r="AR84" s="49"/>
    </row>
    <row r="85" spans="1:91" s="5" customFormat="1" ht="37" customHeight="1">
      <c r="B85" s="50"/>
      <c r="C85" s="51" t="s">
        <v>14</v>
      </c>
      <c r="L85" s="194" t="str">
        <f>K6</f>
        <v>Rekonstrukce mostu v km 3,713 trati Suchdol nad Odrou - Nový Jičín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R85" s="50"/>
    </row>
    <row r="86" spans="1:91" s="2" customFormat="1" ht="7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6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k.ú. Kunín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6" t="s">
        <v>20</v>
      </c>
      <c r="AJ87" s="30"/>
      <c r="AK87" s="30"/>
      <c r="AL87" s="30"/>
      <c r="AM87" s="196" t="str">
        <f>IF(AN8= "","",AN8)</f>
        <v>4. 3. 2024</v>
      </c>
      <c r="AN87" s="196"/>
      <c r="AO87" s="30"/>
      <c r="AP87" s="30"/>
      <c r="AQ87" s="30"/>
      <c r="AR87" s="31"/>
      <c r="BE87" s="30"/>
    </row>
    <row r="88" spans="1:91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5.65" customHeight="1">
      <c r="A89" s="30"/>
      <c r="B89" s="31"/>
      <c r="C89" s="26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Správa železnic s.o.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6" t="s">
        <v>30</v>
      </c>
      <c r="AJ89" s="30"/>
      <c r="AK89" s="30"/>
      <c r="AL89" s="30"/>
      <c r="AM89" s="197" t="str">
        <f>IF(E17="","",E17)</f>
        <v>F-PROJEKT-DOPRAVNÍ STAVBY s.r.o.</v>
      </c>
      <c r="AN89" s="198"/>
      <c r="AO89" s="198"/>
      <c r="AP89" s="198"/>
      <c r="AQ89" s="30"/>
      <c r="AR89" s="31"/>
      <c r="AS89" s="199" t="s">
        <v>59</v>
      </c>
      <c r="AT89" s="200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15" customHeight="1">
      <c r="A90" s="30"/>
      <c r="B90" s="31"/>
      <c r="C90" s="26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6" t="s">
        <v>35</v>
      </c>
      <c r="AJ90" s="30"/>
      <c r="AK90" s="30"/>
      <c r="AL90" s="30"/>
      <c r="AM90" s="197" t="str">
        <f>IF(E20="","",E20)</f>
        <v xml:space="preserve"> </v>
      </c>
      <c r="AN90" s="198"/>
      <c r="AO90" s="198"/>
      <c r="AP90" s="198"/>
      <c r="AQ90" s="30"/>
      <c r="AR90" s="31"/>
      <c r="AS90" s="201"/>
      <c r="AT90" s="202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7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1"/>
      <c r="AT91" s="202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3" t="s">
        <v>60</v>
      </c>
      <c r="D92" s="204"/>
      <c r="E92" s="204"/>
      <c r="F92" s="204"/>
      <c r="G92" s="204"/>
      <c r="H92" s="58"/>
      <c r="I92" s="205" t="s">
        <v>61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62</v>
      </c>
      <c r="AH92" s="204"/>
      <c r="AI92" s="204"/>
      <c r="AJ92" s="204"/>
      <c r="AK92" s="204"/>
      <c r="AL92" s="204"/>
      <c r="AM92" s="204"/>
      <c r="AN92" s="205" t="s">
        <v>63</v>
      </c>
      <c r="AO92" s="204"/>
      <c r="AP92" s="207"/>
      <c r="AQ92" s="59" t="s">
        <v>64</v>
      </c>
      <c r="AR92" s="31"/>
      <c r="AS92" s="60" t="s">
        <v>65</v>
      </c>
      <c r="AT92" s="61" t="s">
        <v>66</v>
      </c>
      <c r="AU92" s="61" t="s">
        <v>67</v>
      </c>
      <c r="AV92" s="61" t="s">
        <v>68</v>
      </c>
      <c r="AW92" s="61" t="s">
        <v>69</v>
      </c>
      <c r="AX92" s="61" t="s">
        <v>70</v>
      </c>
      <c r="AY92" s="61" t="s">
        <v>71</v>
      </c>
      <c r="AZ92" s="61" t="s">
        <v>72</v>
      </c>
      <c r="BA92" s="61" t="s">
        <v>73</v>
      </c>
      <c r="BB92" s="61" t="s">
        <v>74</v>
      </c>
      <c r="BC92" s="61" t="s">
        <v>75</v>
      </c>
      <c r="BD92" s="62" t="s">
        <v>76</v>
      </c>
      <c r="BE92" s="30"/>
    </row>
    <row r="93" spans="1:91" s="2" customFormat="1" ht="10.7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77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748.80546000000004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78</v>
      </c>
      <c r="BT94" s="75" t="s">
        <v>79</v>
      </c>
      <c r="BU94" s="76" t="s">
        <v>80</v>
      </c>
      <c r="BV94" s="75" t="s">
        <v>81</v>
      </c>
      <c r="BW94" s="75" t="s">
        <v>4</v>
      </c>
      <c r="BX94" s="75" t="s">
        <v>82</v>
      </c>
      <c r="CL94" s="75" t="s">
        <v>1</v>
      </c>
    </row>
    <row r="95" spans="1:91" s="7" customFormat="1" ht="16.5" customHeight="1">
      <c r="A95" s="77" t="s">
        <v>83</v>
      </c>
      <c r="B95" s="78"/>
      <c r="C95" s="79"/>
      <c r="D95" s="210" t="s">
        <v>273</v>
      </c>
      <c r="E95" s="210"/>
      <c r="F95" s="210"/>
      <c r="G95" s="210"/>
      <c r="H95" s="210"/>
      <c r="I95" s="80"/>
      <c r="J95" s="210" t="s">
        <v>84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'SO 02.1 - Přístupová cesta'!J30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81" t="s">
        <v>85</v>
      </c>
      <c r="AR95" s="78"/>
      <c r="AS95" s="82">
        <v>0</v>
      </c>
      <c r="AT95" s="83">
        <f>ROUND(SUM(AV95:AW95),2)</f>
        <v>0</v>
      </c>
      <c r="AU95" s="84">
        <f>'SO 02.1 - Přístupová cesta'!P122</f>
        <v>748.80546000000004</v>
      </c>
      <c r="AV95" s="83">
        <f>'SO 02.1 - Přístupová cesta'!J33</f>
        <v>0</v>
      </c>
      <c r="AW95" s="83">
        <f>'SO 02.1 - Přístupová cesta'!J34</f>
        <v>0</v>
      </c>
      <c r="AX95" s="83">
        <f>'SO 02.1 - Přístupová cesta'!J35</f>
        <v>0</v>
      </c>
      <c r="AY95" s="83">
        <f>'SO 02.1 - Přístupová cesta'!J36</f>
        <v>0</v>
      </c>
      <c r="AZ95" s="83">
        <f>'SO 02.1 - Přístupová cesta'!F33</f>
        <v>0</v>
      </c>
      <c r="BA95" s="83">
        <f>'SO 02.1 - Přístupová cesta'!F34</f>
        <v>0</v>
      </c>
      <c r="BB95" s="83">
        <f>'SO 02.1 - Přístupová cesta'!F35</f>
        <v>0</v>
      </c>
      <c r="BC95" s="83">
        <f>'SO 02.1 - Přístupová cesta'!F36</f>
        <v>0</v>
      </c>
      <c r="BD95" s="85">
        <f>'SO 02.1 - Přístupová cesta'!F37</f>
        <v>0</v>
      </c>
      <c r="BT95" s="86" t="s">
        <v>86</v>
      </c>
      <c r="BV95" s="86" t="s">
        <v>81</v>
      </c>
      <c r="BW95" s="86" t="s">
        <v>87</v>
      </c>
      <c r="BX95" s="86" t="s">
        <v>4</v>
      </c>
      <c r="CL95" s="86" t="s">
        <v>1</v>
      </c>
      <c r="CM95" s="86" t="s">
        <v>88</v>
      </c>
    </row>
    <row r="96" spans="1:91" ht="10">
      <c r="B96" s="20"/>
      <c r="AR96" s="20"/>
    </row>
    <row r="97" spans="1:57" s="2" customFormat="1" ht="30" customHeight="1">
      <c r="A97" s="30"/>
      <c r="B97" s="31"/>
      <c r="C97" s="67" t="s">
        <v>89</v>
      </c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212">
        <v>0</v>
      </c>
      <c r="AH97" s="212"/>
      <c r="AI97" s="212"/>
      <c r="AJ97" s="212"/>
      <c r="AK97" s="212"/>
      <c r="AL97" s="212"/>
      <c r="AM97" s="212"/>
      <c r="AN97" s="212">
        <v>0</v>
      </c>
      <c r="AO97" s="212"/>
      <c r="AP97" s="212"/>
      <c r="AQ97" s="87"/>
      <c r="AR97" s="31"/>
      <c r="AS97" s="60" t="s">
        <v>90</v>
      </c>
      <c r="AT97" s="61" t="s">
        <v>91</v>
      </c>
      <c r="AU97" s="61" t="s">
        <v>43</v>
      </c>
      <c r="AV97" s="62" t="s">
        <v>66</v>
      </c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10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57" s="2" customFormat="1" ht="30" customHeight="1">
      <c r="A99" s="30"/>
      <c r="B99" s="31"/>
      <c r="C99" s="88" t="s">
        <v>92</v>
      </c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213">
        <f>ROUND(AG94 + AG97, 2)</f>
        <v>0</v>
      </c>
      <c r="AH99" s="213"/>
      <c r="AI99" s="213"/>
      <c r="AJ99" s="213"/>
      <c r="AK99" s="213"/>
      <c r="AL99" s="213"/>
      <c r="AM99" s="213"/>
      <c r="AN99" s="213">
        <f>ROUND(AN94 + AN97, 2)</f>
        <v>0</v>
      </c>
      <c r="AO99" s="213"/>
      <c r="AP99" s="213"/>
      <c r="AQ99" s="89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57" s="2" customFormat="1" ht="7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46">
    <mergeCell ref="AG97:AM97"/>
    <mergeCell ref="AN97:AP97"/>
    <mergeCell ref="AG99:AM99"/>
    <mergeCell ref="AN99:AP99"/>
    <mergeCell ref="AR2:BE2"/>
    <mergeCell ref="AN95:AP95"/>
    <mergeCell ref="AG95:AM95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O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AK29:AO29"/>
    <mergeCell ref="L31:P31"/>
    <mergeCell ref="W31:AE31"/>
    <mergeCell ref="AK31:AO31"/>
    <mergeCell ref="W32:AE32"/>
    <mergeCell ref="AK32:AO32"/>
    <mergeCell ref="L32:P32"/>
    <mergeCell ref="K5:AO5"/>
    <mergeCell ref="K6:AO6"/>
    <mergeCell ref="E23:AN23"/>
    <mergeCell ref="AK26:AO26"/>
    <mergeCell ref="AK27:AO27"/>
  </mergeCells>
  <hyperlinks>
    <hyperlink ref="A95" location="'B.8.1.c - Přístupová cest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9"/>
  <sheetViews>
    <sheetView showGridLines="0" topLeftCell="A260" zoomScale="70" zoomScaleNormal="70" workbookViewId="0">
      <selection activeCell="I272" sqref="I272"/>
    </sheetView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10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0">
      <c r="A1" s="90"/>
    </row>
    <row r="2" spans="1:46" s="1" customFormat="1" ht="37" customHeight="1">
      <c r="L2" s="214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7" t="s">
        <v>87</v>
      </c>
    </row>
    <row r="3" spans="1:46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5" customHeight="1">
      <c r="B4" s="20"/>
      <c r="D4" s="21" t="s">
        <v>93</v>
      </c>
      <c r="L4" s="20"/>
      <c r="M4" s="91" t="s">
        <v>10</v>
      </c>
      <c r="AT4" s="17" t="s">
        <v>3</v>
      </c>
    </row>
    <row r="5" spans="1:46" s="1" customFormat="1" ht="7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15" t="str">
        <f>'Rekapitulace stavby'!K6</f>
        <v>Rekonstrukce mostu v km 3,713 trati Suchdol nad Odrou - Nový Jičín</v>
      </c>
      <c r="F7" s="216"/>
      <c r="G7" s="216"/>
      <c r="H7" s="216"/>
      <c r="L7" s="20"/>
    </row>
    <row r="8" spans="1:46" s="2" customFormat="1" ht="12" customHeight="1">
      <c r="A8" s="30"/>
      <c r="B8" s="31"/>
      <c r="C8" s="30"/>
      <c r="D8" s="26" t="s">
        <v>94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4" t="s">
        <v>272</v>
      </c>
      <c r="F9" s="217"/>
      <c r="G9" s="217"/>
      <c r="H9" s="21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0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6" t="s">
        <v>16</v>
      </c>
      <c r="E11" s="30"/>
      <c r="F11" s="24" t="s">
        <v>1</v>
      </c>
      <c r="G11" s="30"/>
      <c r="H11" s="30"/>
      <c r="I11" s="26" t="s">
        <v>17</v>
      </c>
      <c r="J11" s="24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6" t="s">
        <v>18</v>
      </c>
      <c r="E12" s="30"/>
      <c r="F12" s="24" t="s">
        <v>19</v>
      </c>
      <c r="G12" s="30"/>
      <c r="H12" s="30"/>
      <c r="I12" s="26" t="s">
        <v>20</v>
      </c>
      <c r="J12" s="53" t="str">
        <f>'Rekapitulace stavby'!AN8</f>
        <v>4. 3. 2024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7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22</v>
      </c>
      <c r="E14" s="30"/>
      <c r="F14" s="30"/>
      <c r="G14" s="30"/>
      <c r="H14" s="30"/>
      <c r="I14" s="26" t="s">
        <v>23</v>
      </c>
      <c r="J14" s="24" t="str">
        <f>IF('Rekapitulace stavby'!AN10="","",'Rekapitulace stavby'!AN10)</f>
        <v>70994234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4" t="str">
        <f>IF('Rekapitulace stavby'!E11="","",'Rekapitulace stavby'!E11)</f>
        <v>Správa železnic s.o.</v>
      </c>
      <c r="F15" s="30"/>
      <c r="G15" s="30"/>
      <c r="H15" s="30"/>
      <c r="I15" s="26" t="s">
        <v>26</v>
      </c>
      <c r="J15" s="24" t="str">
        <f>IF('Rekapitulace stavby'!AN11="","",'Rekapitulace stavby'!AN11)</f>
        <v>CZ70994234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7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6" t="s">
        <v>28</v>
      </c>
      <c r="E17" s="30"/>
      <c r="F17" s="30"/>
      <c r="G17" s="30"/>
      <c r="H17" s="30"/>
      <c r="I17" s="26" t="s">
        <v>23</v>
      </c>
      <c r="J17" s="24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179" t="str">
        <f>'Rekapitulace stavby'!E14</f>
        <v xml:space="preserve"> </v>
      </c>
      <c r="F18" s="179"/>
      <c r="G18" s="179"/>
      <c r="H18" s="179"/>
      <c r="I18" s="26" t="s">
        <v>26</v>
      </c>
      <c r="J18" s="24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7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6" t="s">
        <v>30</v>
      </c>
      <c r="E20" s="30"/>
      <c r="F20" s="30"/>
      <c r="G20" s="30"/>
      <c r="H20" s="30"/>
      <c r="I20" s="26" t="s">
        <v>23</v>
      </c>
      <c r="J20" s="24" t="str">
        <f>IF('Rekapitulace stavby'!AN16="","",'Rekapitulace stavby'!AN16)</f>
        <v>28307453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4" t="str">
        <f>IF('Rekapitulace stavby'!E17="","",'Rekapitulace stavby'!E17)</f>
        <v>F-PROJEKT-DOPRAVNÍ STAVBY s.r.o.</v>
      </c>
      <c r="F21" s="30"/>
      <c r="G21" s="30"/>
      <c r="H21" s="30"/>
      <c r="I21" s="26" t="s">
        <v>26</v>
      </c>
      <c r="J21" s="24" t="str">
        <f>IF('Rekapitulace stavby'!AN17="","",'Rekapitulace stavby'!AN17)</f>
        <v>CZ28307453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7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6" t="s">
        <v>35</v>
      </c>
      <c r="E23" s="30"/>
      <c r="F23" s="30"/>
      <c r="G23" s="30"/>
      <c r="H23" s="30"/>
      <c r="I23" s="26" t="s">
        <v>23</v>
      </c>
      <c r="J23" s="24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4" t="str">
        <f>IF('Rekapitulace stavby'!E20="","",'Rekapitulace stavby'!E20)</f>
        <v xml:space="preserve"> </v>
      </c>
      <c r="F24" s="30"/>
      <c r="G24" s="30"/>
      <c r="H24" s="30"/>
      <c r="I24" s="26" t="s">
        <v>26</v>
      </c>
      <c r="J24" s="24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7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6" t="s">
        <v>36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182" t="s">
        <v>1</v>
      </c>
      <c r="F27" s="182"/>
      <c r="G27" s="182"/>
      <c r="H27" s="182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7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7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4" customHeight="1">
      <c r="A30" s="30"/>
      <c r="B30" s="31"/>
      <c r="C30" s="30"/>
      <c r="D30" s="95" t="s">
        <v>39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7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41</v>
      </c>
      <c r="G32" s="30"/>
      <c r="H32" s="30"/>
      <c r="I32" s="34" t="s">
        <v>40</v>
      </c>
      <c r="J32" s="34" t="s">
        <v>42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6" t="s">
        <v>43</v>
      </c>
      <c r="E33" s="26" t="s">
        <v>44</v>
      </c>
      <c r="F33" s="97">
        <f>ROUND((SUM(BE122:BE278)),  2)</f>
        <v>0</v>
      </c>
      <c r="G33" s="30"/>
      <c r="H33" s="30"/>
      <c r="I33" s="98">
        <v>0.21</v>
      </c>
      <c r="J33" s="97">
        <f>ROUND(((SUM(BE122:BE278))*I33),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6" t="s">
        <v>45</v>
      </c>
      <c r="F34" s="97">
        <f>ROUND((SUM(BF122:BF278)),  2)</f>
        <v>0</v>
      </c>
      <c r="G34" s="30"/>
      <c r="H34" s="30"/>
      <c r="I34" s="98">
        <v>0.15</v>
      </c>
      <c r="J34" s="97">
        <f>ROUND(((SUM(BF122:BF278))*I34),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6" t="s">
        <v>46</v>
      </c>
      <c r="F35" s="97">
        <f>ROUND((SUM(BG122:BG278)),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6" t="s">
        <v>47</v>
      </c>
      <c r="F36" s="97">
        <f>ROUND((SUM(BH122:BH278)),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6" t="s">
        <v>48</v>
      </c>
      <c r="F37" s="97">
        <f>ROUND((SUM(BI122:BI278)),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7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4" customHeight="1">
      <c r="A39" s="30"/>
      <c r="B39" s="31"/>
      <c r="C39" s="89"/>
      <c r="D39" s="99" t="s">
        <v>49</v>
      </c>
      <c r="E39" s="58"/>
      <c r="F39" s="58"/>
      <c r="G39" s="100" t="s">
        <v>50</v>
      </c>
      <c r="H39" s="101" t="s">
        <v>51</v>
      </c>
      <c r="I39" s="58"/>
      <c r="J39" s="102">
        <f>SUM(J30:J37)</f>
        <v>0</v>
      </c>
      <c r="K39" s="103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0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40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0"/>
      <c r="B61" s="31"/>
      <c r="C61" s="30"/>
      <c r="D61" s="43" t="s">
        <v>54</v>
      </c>
      <c r="E61" s="33"/>
      <c r="F61" s="104" t="s">
        <v>55</v>
      </c>
      <c r="G61" s="43" t="s">
        <v>54</v>
      </c>
      <c r="H61" s="33"/>
      <c r="I61" s="33"/>
      <c r="J61" s="105" t="s">
        <v>55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0"/>
      <c r="B65" s="31"/>
      <c r="C65" s="30"/>
      <c r="D65" s="41" t="s">
        <v>56</v>
      </c>
      <c r="E65" s="44"/>
      <c r="F65" s="44"/>
      <c r="G65" s="41" t="s">
        <v>57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0"/>
      <c r="B76" s="31"/>
      <c r="C76" s="30"/>
      <c r="D76" s="43" t="s">
        <v>54</v>
      </c>
      <c r="E76" s="33"/>
      <c r="F76" s="104" t="s">
        <v>55</v>
      </c>
      <c r="G76" s="43" t="s">
        <v>54</v>
      </c>
      <c r="H76" s="33"/>
      <c r="I76" s="33"/>
      <c r="J76" s="105" t="s">
        <v>55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7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5" customHeight="1">
      <c r="A82" s="30"/>
      <c r="B82" s="31"/>
      <c r="C82" s="21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7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15" t="str">
        <f>E7</f>
        <v>Rekonstrukce mostu v km 3,713 trati Suchdol nad Odrou - Nový Jičín</v>
      </c>
      <c r="F85" s="216"/>
      <c r="G85" s="216"/>
      <c r="H85" s="216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194" t="str">
        <f>E9</f>
        <v>SO 02.1 - Přístupová cesta</v>
      </c>
      <c r="F87" s="217"/>
      <c r="G87" s="217"/>
      <c r="H87" s="21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7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18</v>
      </c>
      <c r="D89" s="30"/>
      <c r="E89" s="30"/>
      <c r="F89" s="24" t="str">
        <f>F12</f>
        <v>k.ú. Kunín</v>
      </c>
      <c r="G89" s="30"/>
      <c r="H89" s="30"/>
      <c r="I89" s="26" t="s">
        <v>20</v>
      </c>
      <c r="J89" s="53" t="str">
        <f>IF(J12="","",J12)</f>
        <v>4. 3. 2024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7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40" customHeight="1">
      <c r="A91" s="30"/>
      <c r="B91" s="31"/>
      <c r="C91" s="26" t="s">
        <v>22</v>
      </c>
      <c r="D91" s="30"/>
      <c r="E91" s="30"/>
      <c r="F91" s="24" t="str">
        <f>E15</f>
        <v>Správa železnic s.o.</v>
      </c>
      <c r="G91" s="30"/>
      <c r="H91" s="30"/>
      <c r="I91" s="26" t="s">
        <v>30</v>
      </c>
      <c r="J91" s="27" t="str">
        <f>E21</f>
        <v>F-PROJEKT-DOPRAVNÍ STAVBY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6" t="s">
        <v>28</v>
      </c>
      <c r="D92" s="30"/>
      <c r="E92" s="30"/>
      <c r="F92" s="24" t="str">
        <f>IF(E18="","",E18)</f>
        <v xml:space="preserve"> </v>
      </c>
      <c r="G92" s="30"/>
      <c r="H92" s="30"/>
      <c r="I92" s="26" t="s">
        <v>35</v>
      </c>
      <c r="J92" s="27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6" t="s">
        <v>96</v>
      </c>
      <c r="D94" s="89"/>
      <c r="E94" s="89"/>
      <c r="F94" s="89"/>
      <c r="G94" s="89"/>
      <c r="H94" s="89"/>
      <c r="I94" s="89"/>
      <c r="J94" s="107" t="s">
        <v>97</v>
      </c>
      <c r="K94" s="8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2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75" customHeight="1">
      <c r="A96" s="30"/>
      <c r="B96" s="31"/>
      <c r="C96" s="108" t="s">
        <v>98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99</v>
      </c>
    </row>
    <row r="97" spans="1:31" s="9" customFormat="1" ht="25" customHeight="1">
      <c r="B97" s="109"/>
      <c r="D97" s="110" t="s">
        <v>100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101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102</v>
      </c>
      <c r="E99" s="115"/>
      <c r="F99" s="115"/>
      <c r="G99" s="115"/>
      <c r="H99" s="115"/>
      <c r="I99" s="115"/>
      <c r="J99" s="116">
        <f>J186</f>
        <v>0</v>
      </c>
      <c r="L99" s="113"/>
    </row>
    <row r="100" spans="1:31" s="10" customFormat="1" ht="19.899999999999999" customHeight="1">
      <c r="B100" s="113"/>
      <c r="D100" s="114" t="s">
        <v>103</v>
      </c>
      <c r="E100" s="115"/>
      <c r="F100" s="115"/>
      <c r="G100" s="115"/>
      <c r="H100" s="115"/>
      <c r="I100" s="115"/>
      <c r="J100" s="116">
        <f>J207</f>
        <v>0</v>
      </c>
      <c r="L100" s="113"/>
    </row>
    <row r="101" spans="1:31" s="10" customFormat="1" ht="19.899999999999999" customHeight="1">
      <c r="B101" s="113"/>
      <c r="D101" s="114" t="s">
        <v>104</v>
      </c>
      <c r="E101" s="115"/>
      <c r="F101" s="115"/>
      <c r="G101" s="115"/>
      <c r="H101" s="115"/>
      <c r="I101" s="115"/>
      <c r="J101" s="116">
        <f>J233</f>
        <v>0</v>
      </c>
      <c r="L101" s="113"/>
    </row>
    <row r="102" spans="1:31" s="9" customFormat="1" ht="25" customHeight="1">
      <c r="B102" s="109"/>
      <c r="D102" s="110" t="s">
        <v>105</v>
      </c>
      <c r="E102" s="111"/>
      <c r="F102" s="111"/>
      <c r="G102" s="111"/>
      <c r="H102" s="111"/>
      <c r="I102" s="111"/>
      <c r="J102" s="112">
        <f>J244</f>
        <v>0</v>
      </c>
      <c r="L102" s="109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7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7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5" customHeight="1">
      <c r="A109" s="30"/>
      <c r="B109" s="31"/>
      <c r="C109" s="21" t="s">
        <v>106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7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5" t="str">
        <f>E7</f>
        <v>Rekonstrukce mostu v km 3,713 trati Suchdol nad Odrou - Nový Jičín</v>
      </c>
      <c r="F112" s="216"/>
      <c r="G112" s="216"/>
      <c r="H112" s="216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94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194" t="str">
        <f>E9</f>
        <v>SO 02.1 - Přístupová cesta</v>
      </c>
      <c r="F114" s="217"/>
      <c r="G114" s="217"/>
      <c r="H114" s="21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7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6" t="s">
        <v>18</v>
      </c>
      <c r="D116" s="30"/>
      <c r="E116" s="30"/>
      <c r="F116" s="24" t="str">
        <f>F12</f>
        <v>k.ú. Kunín</v>
      </c>
      <c r="G116" s="30"/>
      <c r="H116" s="30"/>
      <c r="I116" s="26" t="s">
        <v>20</v>
      </c>
      <c r="J116" s="53" t="str">
        <f>IF(J12="","",J12)</f>
        <v>4. 3. 2024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7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40" customHeight="1">
      <c r="A118" s="30"/>
      <c r="B118" s="31"/>
      <c r="C118" s="26" t="s">
        <v>22</v>
      </c>
      <c r="D118" s="30"/>
      <c r="E118" s="30"/>
      <c r="F118" s="24" t="str">
        <f>E15</f>
        <v>Správa železnic s.o.</v>
      </c>
      <c r="G118" s="30"/>
      <c r="H118" s="30"/>
      <c r="I118" s="26" t="s">
        <v>30</v>
      </c>
      <c r="J118" s="27" t="str">
        <f>E21</f>
        <v>F-PROJEKT-DOPRAVNÍ STAVBY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15" customHeight="1">
      <c r="A119" s="30"/>
      <c r="B119" s="31"/>
      <c r="C119" s="26" t="s">
        <v>28</v>
      </c>
      <c r="D119" s="30"/>
      <c r="E119" s="30"/>
      <c r="F119" s="24" t="str">
        <f>IF(E18="","",E18)</f>
        <v xml:space="preserve"> </v>
      </c>
      <c r="G119" s="30"/>
      <c r="H119" s="30"/>
      <c r="I119" s="26" t="s">
        <v>35</v>
      </c>
      <c r="J119" s="27" t="str">
        <f>E24</f>
        <v xml:space="preserve"> 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2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7"/>
      <c r="B121" s="118"/>
      <c r="C121" s="119" t="s">
        <v>107</v>
      </c>
      <c r="D121" s="120" t="s">
        <v>64</v>
      </c>
      <c r="E121" s="120" t="s">
        <v>60</v>
      </c>
      <c r="F121" s="120" t="s">
        <v>61</v>
      </c>
      <c r="G121" s="120" t="s">
        <v>108</v>
      </c>
      <c r="H121" s="120" t="s">
        <v>109</v>
      </c>
      <c r="I121" s="120" t="s">
        <v>110</v>
      </c>
      <c r="J121" s="120" t="s">
        <v>97</v>
      </c>
      <c r="K121" s="121" t="s">
        <v>111</v>
      </c>
      <c r="L121" s="122"/>
      <c r="M121" s="60" t="s">
        <v>1</v>
      </c>
      <c r="N121" s="61" t="s">
        <v>43</v>
      </c>
      <c r="O121" s="61" t="s">
        <v>112</v>
      </c>
      <c r="P121" s="61" t="s">
        <v>113</v>
      </c>
      <c r="Q121" s="61" t="s">
        <v>114</v>
      </c>
      <c r="R121" s="61" t="s">
        <v>115</v>
      </c>
      <c r="S121" s="61" t="s">
        <v>116</v>
      </c>
      <c r="T121" s="62" t="s">
        <v>117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75" customHeight="1">
      <c r="A122" s="30"/>
      <c r="B122" s="31"/>
      <c r="C122" s="67" t="s">
        <v>118</v>
      </c>
      <c r="D122" s="30"/>
      <c r="E122" s="30"/>
      <c r="F122" s="30"/>
      <c r="G122" s="30"/>
      <c r="H122" s="30"/>
      <c r="I122" s="30"/>
      <c r="J122" s="123">
        <f>BK122</f>
        <v>0</v>
      </c>
      <c r="K122" s="30"/>
      <c r="L122" s="31"/>
      <c r="M122" s="63"/>
      <c r="N122" s="54"/>
      <c r="O122" s="64"/>
      <c r="P122" s="124">
        <f>P123+P244</f>
        <v>748.80546000000004</v>
      </c>
      <c r="Q122" s="64"/>
      <c r="R122" s="124">
        <f>R123+R244</f>
        <v>0</v>
      </c>
      <c r="S122" s="64"/>
      <c r="T122" s="125">
        <f>T123+T244</f>
        <v>9.9840728000000016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7" t="s">
        <v>78</v>
      </c>
      <c r="AU122" s="17" t="s">
        <v>99</v>
      </c>
      <c r="BK122" s="126">
        <f>BK123+BK244</f>
        <v>0</v>
      </c>
    </row>
    <row r="123" spans="1:65" s="12" customFormat="1" ht="25.9" customHeight="1">
      <c r="B123" s="127"/>
      <c r="D123" s="128" t="s">
        <v>78</v>
      </c>
      <c r="E123" s="129" t="s">
        <v>119</v>
      </c>
      <c r="F123" s="129" t="s">
        <v>120</v>
      </c>
      <c r="J123" s="130">
        <f>BK123</f>
        <v>0</v>
      </c>
      <c r="L123" s="127"/>
      <c r="M123" s="131"/>
      <c r="N123" s="132"/>
      <c r="O123" s="132"/>
      <c r="P123" s="133">
        <f>P124+P186+P207+P233</f>
        <v>748.80546000000004</v>
      </c>
      <c r="Q123" s="132"/>
      <c r="R123" s="133">
        <f>R124+R186+R207+R233</f>
        <v>0</v>
      </c>
      <c r="S123" s="132"/>
      <c r="T123" s="134">
        <f>T124+T186+T207+T233</f>
        <v>9.9840728000000016</v>
      </c>
      <c r="AR123" s="128" t="s">
        <v>86</v>
      </c>
      <c r="AT123" s="135" t="s">
        <v>78</v>
      </c>
      <c r="AU123" s="135" t="s">
        <v>79</v>
      </c>
      <c r="AY123" s="128" t="s">
        <v>121</v>
      </c>
      <c r="BK123" s="136">
        <f>BK124+BK186+BK207+BK233</f>
        <v>0</v>
      </c>
    </row>
    <row r="124" spans="1:65" s="12" customFormat="1" ht="22.75" customHeight="1">
      <c r="B124" s="127"/>
      <c r="D124" s="128" t="s">
        <v>78</v>
      </c>
      <c r="E124" s="137" t="s">
        <v>86</v>
      </c>
      <c r="F124" s="137" t="s">
        <v>122</v>
      </c>
      <c r="J124" s="138">
        <f>BK124</f>
        <v>0</v>
      </c>
      <c r="L124" s="127"/>
      <c r="M124" s="131"/>
      <c r="N124" s="132"/>
      <c r="O124" s="132"/>
      <c r="P124" s="133">
        <f>SUM(P125:P185)</f>
        <v>748.80546000000004</v>
      </c>
      <c r="Q124" s="132"/>
      <c r="R124" s="133">
        <f>SUM(R125:R185)</f>
        <v>0</v>
      </c>
      <c r="S124" s="132"/>
      <c r="T124" s="134">
        <f>SUM(T125:T185)</f>
        <v>9.9840728000000016</v>
      </c>
      <c r="AR124" s="128" t="s">
        <v>86</v>
      </c>
      <c r="AT124" s="135" t="s">
        <v>78</v>
      </c>
      <c r="AU124" s="135" t="s">
        <v>86</v>
      </c>
      <c r="AY124" s="128" t="s">
        <v>121</v>
      </c>
      <c r="BK124" s="136">
        <f>SUM(BK125:BK185)</f>
        <v>0</v>
      </c>
    </row>
    <row r="125" spans="1:65" s="2" customFormat="1" ht="16.5" customHeight="1">
      <c r="A125" s="30"/>
      <c r="B125" s="139"/>
      <c r="C125" s="140" t="s">
        <v>86</v>
      </c>
      <c r="D125" s="140" t="s">
        <v>123</v>
      </c>
      <c r="E125" s="141" t="s">
        <v>124</v>
      </c>
      <c r="F125" s="142" t="s">
        <v>125</v>
      </c>
      <c r="G125" s="143" t="s">
        <v>126</v>
      </c>
      <c r="H125" s="144">
        <v>12480.091</v>
      </c>
      <c r="I125" s="145"/>
      <c r="J125" s="145">
        <f>ROUND(I125*H125,2)</f>
        <v>0</v>
      </c>
      <c r="K125" s="142" t="s">
        <v>1</v>
      </c>
      <c r="L125" s="31"/>
      <c r="M125" s="146" t="s">
        <v>1</v>
      </c>
      <c r="N125" s="147" t="s">
        <v>44</v>
      </c>
      <c r="O125" s="148">
        <v>0.06</v>
      </c>
      <c r="P125" s="148">
        <f>O125*H125</f>
        <v>748.80546000000004</v>
      </c>
      <c r="Q125" s="148">
        <v>0</v>
      </c>
      <c r="R125" s="148">
        <f>Q125*H125</f>
        <v>0</v>
      </c>
      <c r="S125" s="148">
        <v>8.0000000000000004E-4</v>
      </c>
      <c r="T125" s="149">
        <f>S125*H125</f>
        <v>9.9840728000000016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0" t="s">
        <v>127</v>
      </c>
      <c r="AT125" s="150" t="s">
        <v>123</v>
      </c>
      <c r="AU125" s="150" t="s">
        <v>88</v>
      </c>
      <c r="AY125" s="17" t="s">
        <v>121</v>
      </c>
      <c r="BE125" s="151">
        <f>IF(N125="základní",J125,0)</f>
        <v>0</v>
      </c>
      <c r="BF125" s="151">
        <f>IF(N125="snížená",J125,0)</f>
        <v>0</v>
      </c>
      <c r="BG125" s="151">
        <f>IF(N125="zákl. přenesená",J125,0)</f>
        <v>0</v>
      </c>
      <c r="BH125" s="151">
        <f>IF(N125="sníž. přenesená",J125,0)</f>
        <v>0</v>
      </c>
      <c r="BI125" s="151">
        <f>IF(N125="nulová",J125,0)</f>
        <v>0</v>
      </c>
      <c r="BJ125" s="17" t="s">
        <v>86</v>
      </c>
      <c r="BK125" s="151">
        <f>ROUND(I125*H125,2)</f>
        <v>0</v>
      </c>
      <c r="BL125" s="17" t="s">
        <v>127</v>
      </c>
      <c r="BM125" s="150" t="s">
        <v>128</v>
      </c>
    </row>
    <row r="126" spans="1:65" s="2" customFormat="1" ht="10">
      <c r="A126" s="30"/>
      <c r="B126" s="31"/>
      <c r="C126" s="30"/>
      <c r="D126" s="152" t="s">
        <v>129</v>
      </c>
      <c r="E126" s="30"/>
      <c r="F126" s="153" t="s">
        <v>130</v>
      </c>
      <c r="G126" s="30"/>
      <c r="H126" s="30"/>
      <c r="I126" s="30"/>
      <c r="J126" s="30"/>
      <c r="K126" s="30"/>
      <c r="L126" s="31"/>
      <c r="M126" s="154"/>
      <c r="N126" s="155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7" t="s">
        <v>129</v>
      </c>
      <c r="AU126" s="17" t="s">
        <v>88</v>
      </c>
    </row>
    <row r="127" spans="1:65" s="13" customFormat="1" ht="10">
      <c r="B127" s="156"/>
      <c r="D127" s="152" t="s">
        <v>131</v>
      </c>
      <c r="E127" s="157" t="s">
        <v>1</v>
      </c>
      <c r="F127" s="158" t="s">
        <v>132</v>
      </c>
      <c r="H127" s="157" t="s">
        <v>1</v>
      </c>
      <c r="L127" s="156"/>
      <c r="M127" s="159"/>
      <c r="N127" s="160"/>
      <c r="O127" s="160"/>
      <c r="P127" s="160"/>
      <c r="Q127" s="160"/>
      <c r="R127" s="160"/>
      <c r="S127" s="160"/>
      <c r="T127" s="161"/>
      <c r="AT127" s="157" t="s">
        <v>131</v>
      </c>
      <c r="AU127" s="157" t="s">
        <v>88</v>
      </c>
      <c r="AV127" s="13" t="s">
        <v>86</v>
      </c>
      <c r="AW127" s="13" t="s">
        <v>34</v>
      </c>
      <c r="AX127" s="13" t="s">
        <v>79</v>
      </c>
      <c r="AY127" s="157" t="s">
        <v>121</v>
      </c>
    </row>
    <row r="128" spans="1:65" s="13" customFormat="1" ht="10">
      <c r="B128" s="156"/>
      <c r="D128" s="152" t="s">
        <v>131</v>
      </c>
      <c r="E128" s="157" t="s">
        <v>1</v>
      </c>
      <c r="F128" s="158" t="s">
        <v>133</v>
      </c>
      <c r="H128" s="157" t="s">
        <v>1</v>
      </c>
      <c r="L128" s="156"/>
      <c r="M128" s="159"/>
      <c r="N128" s="160"/>
      <c r="O128" s="160"/>
      <c r="P128" s="160"/>
      <c r="Q128" s="160"/>
      <c r="R128" s="160"/>
      <c r="S128" s="160"/>
      <c r="T128" s="161"/>
      <c r="AT128" s="157" t="s">
        <v>131</v>
      </c>
      <c r="AU128" s="157" t="s">
        <v>88</v>
      </c>
      <c r="AV128" s="13" t="s">
        <v>86</v>
      </c>
      <c r="AW128" s="13" t="s">
        <v>34</v>
      </c>
      <c r="AX128" s="13" t="s">
        <v>79</v>
      </c>
      <c r="AY128" s="157" t="s">
        <v>121</v>
      </c>
    </row>
    <row r="129" spans="2:51" s="14" customFormat="1" ht="10">
      <c r="B129" s="162"/>
      <c r="D129" s="152" t="s">
        <v>131</v>
      </c>
      <c r="E129" s="163" t="s">
        <v>1</v>
      </c>
      <c r="F129" s="164" t="s">
        <v>134</v>
      </c>
      <c r="H129" s="165">
        <v>8333.3909999999996</v>
      </c>
      <c r="L129" s="162"/>
      <c r="M129" s="166"/>
      <c r="N129" s="167"/>
      <c r="O129" s="167"/>
      <c r="P129" s="167"/>
      <c r="Q129" s="167"/>
      <c r="R129" s="167"/>
      <c r="S129" s="167"/>
      <c r="T129" s="168"/>
      <c r="AT129" s="163" t="s">
        <v>131</v>
      </c>
      <c r="AU129" s="163" t="s">
        <v>88</v>
      </c>
      <c r="AV129" s="14" t="s">
        <v>88</v>
      </c>
      <c r="AW129" s="14" t="s">
        <v>34</v>
      </c>
      <c r="AX129" s="14" t="s">
        <v>79</v>
      </c>
      <c r="AY129" s="163" t="s">
        <v>121</v>
      </c>
    </row>
    <row r="130" spans="2:51" s="13" customFormat="1" ht="10">
      <c r="B130" s="156"/>
      <c r="D130" s="152" t="s">
        <v>131</v>
      </c>
      <c r="E130" s="157" t="s">
        <v>1</v>
      </c>
      <c r="F130" s="158" t="s">
        <v>135</v>
      </c>
      <c r="H130" s="157" t="s">
        <v>1</v>
      </c>
      <c r="L130" s="156"/>
      <c r="M130" s="159"/>
      <c r="N130" s="160"/>
      <c r="O130" s="160"/>
      <c r="P130" s="160"/>
      <c r="Q130" s="160"/>
      <c r="R130" s="160"/>
      <c r="S130" s="160"/>
      <c r="T130" s="161"/>
      <c r="AT130" s="157" t="s">
        <v>131</v>
      </c>
      <c r="AU130" s="157" t="s">
        <v>88</v>
      </c>
      <c r="AV130" s="13" t="s">
        <v>86</v>
      </c>
      <c r="AW130" s="13" t="s">
        <v>34</v>
      </c>
      <c r="AX130" s="13" t="s">
        <v>79</v>
      </c>
      <c r="AY130" s="157" t="s">
        <v>121</v>
      </c>
    </row>
    <row r="131" spans="2:51" s="14" customFormat="1" ht="10">
      <c r="B131" s="162"/>
      <c r="D131" s="152" t="s">
        <v>131</v>
      </c>
      <c r="E131" s="163" t="s">
        <v>1</v>
      </c>
      <c r="F131" s="164" t="s">
        <v>136</v>
      </c>
      <c r="H131" s="165">
        <v>2244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3" t="s">
        <v>131</v>
      </c>
      <c r="AU131" s="163" t="s">
        <v>88</v>
      </c>
      <c r="AV131" s="14" t="s">
        <v>88</v>
      </c>
      <c r="AW131" s="14" t="s">
        <v>34</v>
      </c>
      <c r="AX131" s="14" t="s">
        <v>79</v>
      </c>
      <c r="AY131" s="163" t="s">
        <v>121</v>
      </c>
    </row>
    <row r="132" spans="2:51" s="13" customFormat="1" ht="10">
      <c r="B132" s="156"/>
      <c r="D132" s="152" t="s">
        <v>131</v>
      </c>
      <c r="E132" s="157" t="s">
        <v>1</v>
      </c>
      <c r="F132" s="158" t="s">
        <v>137</v>
      </c>
      <c r="H132" s="157" t="s">
        <v>1</v>
      </c>
      <c r="L132" s="156"/>
      <c r="M132" s="159"/>
      <c r="N132" s="160"/>
      <c r="O132" s="160"/>
      <c r="P132" s="160"/>
      <c r="Q132" s="160"/>
      <c r="R132" s="160"/>
      <c r="S132" s="160"/>
      <c r="T132" s="161"/>
      <c r="AT132" s="157" t="s">
        <v>131</v>
      </c>
      <c r="AU132" s="157" t="s">
        <v>88</v>
      </c>
      <c r="AV132" s="13" t="s">
        <v>86</v>
      </c>
      <c r="AW132" s="13" t="s">
        <v>34</v>
      </c>
      <c r="AX132" s="13" t="s">
        <v>79</v>
      </c>
      <c r="AY132" s="157" t="s">
        <v>121</v>
      </c>
    </row>
    <row r="133" spans="2:51" s="14" customFormat="1" ht="10">
      <c r="B133" s="162"/>
      <c r="D133" s="152" t="s">
        <v>131</v>
      </c>
      <c r="E133" s="163" t="s">
        <v>1</v>
      </c>
      <c r="F133" s="164" t="s">
        <v>138</v>
      </c>
      <c r="H133" s="165">
        <v>899.8</v>
      </c>
      <c r="L133" s="162"/>
      <c r="M133" s="166"/>
      <c r="N133" s="167"/>
      <c r="O133" s="167"/>
      <c r="P133" s="167"/>
      <c r="Q133" s="167"/>
      <c r="R133" s="167"/>
      <c r="S133" s="167"/>
      <c r="T133" s="168"/>
      <c r="AT133" s="163" t="s">
        <v>131</v>
      </c>
      <c r="AU133" s="163" t="s">
        <v>88</v>
      </c>
      <c r="AV133" s="14" t="s">
        <v>88</v>
      </c>
      <c r="AW133" s="14" t="s">
        <v>34</v>
      </c>
      <c r="AX133" s="14" t="s">
        <v>79</v>
      </c>
      <c r="AY133" s="163" t="s">
        <v>121</v>
      </c>
    </row>
    <row r="134" spans="2:51" s="13" customFormat="1" ht="10">
      <c r="B134" s="156"/>
      <c r="D134" s="152" t="s">
        <v>131</v>
      </c>
      <c r="E134" s="157" t="s">
        <v>1</v>
      </c>
      <c r="F134" s="158" t="s">
        <v>139</v>
      </c>
      <c r="H134" s="157" t="s">
        <v>1</v>
      </c>
      <c r="L134" s="156"/>
      <c r="M134" s="159"/>
      <c r="N134" s="160"/>
      <c r="O134" s="160"/>
      <c r="P134" s="160"/>
      <c r="Q134" s="160"/>
      <c r="R134" s="160"/>
      <c r="S134" s="160"/>
      <c r="T134" s="161"/>
      <c r="AT134" s="157" t="s">
        <v>131</v>
      </c>
      <c r="AU134" s="157" t="s">
        <v>88</v>
      </c>
      <c r="AV134" s="13" t="s">
        <v>86</v>
      </c>
      <c r="AW134" s="13" t="s">
        <v>34</v>
      </c>
      <c r="AX134" s="13" t="s">
        <v>79</v>
      </c>
      <c r="AY134" s="157" t="s">
        <v>121</v>
      </c>
    </row>
    <row r="135" spans="2:51" s="14" customFormat="1" ht="10">
      <c r="B135" s="162"/>
      <c r="D135" s="152" t="s">
        <v>131</v>
      </c>
      <c r="E135" s="163" t="s">
        <v>1</v>
      </c>
      <c r="F135" s="164" t="s">
        <v>140</v>
      </c>
      <c r="H135" s="165">
        <v>413.6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3" t="s">
        <v>131</v>
      </c>
      <c r="AU135" s="163" t="s">
        <v>88</v>
      </c>
      <c r="AV135" s="14" t="s">
        <v>88</v>
      </c>
      <c r="AW135" s="14" t="s">
        <v>34</v>
      </c>
      <c r="AX135" s="14" t="s">
        <v>79</v>
      </c>
      <c r="AY135" s="163" t="s">
        <v>121</v>
      </c>
    </row>
    <row r="136" spans="2:51" s="13" customFormat="1" ht="10">
      <c r="B136" s="156"/>
      <c r="D136" s="152" t="s">
        <v>131</v>
      </c>
      <c r="E136" s="157" t="s">
        <v>1</v>
      </c>
      <c r="F136" s="158" t="s">
        <v>141</v>
      </c>
      <c r="H136" s="157" t="s">
        <v>1</v>
      </c>
      <c r="L136" s="156"/>
      <c r="M136" s="159"/>
      <c r="N136" s="160"/>
      <c r="O136" s="160"/>
      <c r="P136" s="160"/>
      <c r="Q136" s="160"/>
      <c r="R136" s="160"/>
      <c r="S136" s="160"/>
      <c r="T136" s="161"/>
      <c r="AT136" s="157" t="s">
        <v>131</v>
      </c>
      <c r="AU136" s="157" t="s">
        <v>88</v>
      </c>
      <c r="AV136" s="13" t="s">
        <v>86</v>
      </c>
      <c r="AW136" s="13" t="s">
        <v>34</v>
      </c>
      <c r="AX136" s="13" t="s">
        <v>79</v>
      </c>
      <c r="AY136" s="157" t="s">
        <v>121</v>
      </c>
    </row>
    <row r="137" spans="2:51" s="14" customFormat="1" ht="10">
      <c r="B137" s="162"/>
      <c r="D137" s="152" t="s">
        <v>131</v>
      </c>
      <c r="E137" s="163" t="s">
        <v>1</v>
      </c>
      <c r="F137" s="164" t="s">
        <v>142</v>
      </c>
      <c r="H137" s="165">
        <v>254.1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3" t="s">
        <v>131</v>
      </c>
      <c r="AU137" s="163" t="s">
        <v>88</v>
      </c>
      <c r="AV137" s="14" t="s">
        <v>88</v>
      </c>
      <c r="AW137" s="14" t="s">
        <v>34</v>
      </c>
      <c r="AX137" s="14" t="s">
        <v>79</v>
      </c>
      <c r="AY137" s="163" t="s">
        <v>121</v>
      </c>
    </row>
    <row r="138" spans="2:51" s="13" customFormat="1" ht="10">
      <c r="B138" s="156"/>
      <c r="D138" s="152" t="s">
        <v>131</v>
      </c>
      <c r="E138" s="157" t="s">
        <v>1</v>
      </c>
      <c r="F138" s="158" t="s">
        <v>143</v>
      </c>
      <c r="H138" s="157" t="s">
        <v>1</v>
      </c>
      <c r="L138" s="156"/>
      <c r="M138" s="159"/>
      <c r="N138" s="160"/>
      <c r="O138" s="160"/>
      <c r="P138" s="160"/>
      <c r="Q138" s="160"/>
      <c r="R138" s="160"/>
      <c r="S138" s="160"/>
      <c r="T138" s="161"/>
      <c r="AT138" s="157" t="s">
        <v>131</v>
      </c>
      <c r="AU138" s="157" t="s">
        <v>88</v>
      </c>
      <c r="AV138" s="13" t="s">
        <v>86</v>
      </c>
      <c r="AW138" s="13" t="s">
        <v>34</v>
      </c>
      <c r="AX138" s="13" t="s">
        <v>79</v>
      </c>
      <c r="AY138" s="157" t="s">
        <v>121</v>
      </c>
    </row>
    <row r="139" spans="2:51" s="14" customFormat="1" ht="10">
      <c r="B139" s="162"/>
      <c r="D139" s="152" t="s">
        <v>131</v>
      </c>
      <c r="E139" s="163" t="s">
        <v>1</v>
      </c>
      <c r="F139" s="164" t="s">
        <v>144</v>
      </c>
      <c r="H139" s="165">
        <v>101.2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3" t="s">
        <v>131</v>
      </c>
      <c r="AU139" s="163" t="s">
        <v>88</v>
      </c>
      <c r="AV139" s="14" t="s">
        <v>88</v>
      </c>
      <c r="AW139" s="14" t="s">
        <v>34</v>
      </c>
      <c r="AX139" s="14" t="s">
        <v>79</v>
      </c>
      <c r="AY139" s="163" t="s">
        <v>121</v>
      </c>
    </row>
    <row r="140" spans="2:51" s="13" customFormat="1" ht="10">
      <c r="B140" s="156"/>
      <c r="D140" s="152" t="s">
        <v>131</v>
      </c>
      <c r="E140" s="157" t="s">
        <v>1</v>
      </c>
      <c r="F140" s="158" t="s">
        <v>145</v>
      </c>
      <c r="H140" s="157" t="s">
        <v>1</v>
      </c>
      <c r="L140" s="156"/>
      <c r="M140" s="159"/>
      <c r="N140" s="160"/>
      <c r="O140" s="160"/>
      <c r="P140" s="160"/>
      <c r="Q140" s="160"/>
      <c r="R140" s="160"/>
      <c r="S140" s="160"/>
      <c r="T140" s="161"/>
      <c r="AT140" s="157" t="s">
        <v>131</v>
      </c>
      <c r="AU140" s="157" t="s">
        <v>88</v>
      </c>
      <c r="AV140" s="13" t="s">
        <v>86</v>
      </c>
      <c r="AW140" s="13" t="s">
        <v>34</v>
      </c>
      <c r="AX140" s="13" t="s">
        <v>79</v>
      </c>
      <c r="AY140" s="157" t="s">
        <v>121</v>
      </c>
    </row>
    <row r="141" spans="2:51" s="14" customFormat="1" ht="10">
      <c r="B141" s="162"/>
      <c r="D141" s="152" t="s">
        <v>131</v>
      </c>
      <c r="E141" s="163" t="s">
        <v>1</v>
      </c>
      <c r="F141" s="164" t="s">
        <v>146</v>
      </c>
      <c r="H141" s="165">
        <v>66</v>
      </c>
      <c r="L141" s="162"/>
      <c r="M141" s="166"/>
      <c r="N141" s="167"/>
      <c r="O141" s="167"/>
      <c r="P141" s="167"/>
      <c r="Q141" s="167"/>
      <c r="R141" s="167"/>
      <c r="S141" s="167"/>
      <c r="T141" s="168"/>
      <c r="AT141" s="163" t="s">
        <v>131</v>
      </c>
      <c r="AU141" s="163" t="s">
        <v>88</v>
      </c>
      <c r="AV141" s="14" t="s">
        <v>88</v>
      </c>
      <c r="AW141" s="14" t="s">
        <v>34</v>
      </c>
      <c r="AX141" s="14" t="s">
        <v>79</v>
      </c>
      <c r="AY141" s="163" t="s">
        <v>121</v>
      </c>
    </row>
    <row r="142" spans="2:51" s="13" customFormat="1" ht="10">
      <c r="B142" s="156"/>
      <c r="D142" s="152" t="s">
        <v>131</v>
      </c>
      <c r="E142" s="157" t="s">
        <v>1</v>
      </c>
      <c r="F142" s="158" t="s">
        <v>147</v>
      </c>
      <c r="H142" s="157" t="s">
        <v>1</v>
      </c>
      <c r="L142" s="156"/>
      <c r="M142" s="159"/>
      <c r="N142" s="160"/>
      <c r="O142" s="160"/>
      <c r="P142" s="160"/>
      <c r="Q142" s="160"/>
      <c r="R142" s="160"/>
      <c r="S142" s="160"/>
      <c r="T142" s="161"/>
      <c r="AT142" s="157" t="s">
        <v>131</v>
      </c>
      <c r="AU142" s="157" t="s">
        <v>88</v>
      </c>
      <c r="AV142" s="13" t="s">
        <v>86</v>
      </c>
      <c r="AW142" s="13" t="s">
        <v>34</v>
      </c>
      <c r="AX142" s="13" t="s">
        <v>79</v>
      </c>
      <c r="AY142" s="157" t="s">
        <v>121</v>
      </c>
    </row>
    <row r="143" spans="2:51" s="14" customFormat="1" ht="10">
      <c r="B143" s="162"/>
      <c r="D143" s="152" t="s">
        <v>131</v>
      </c>
      <c r="E143" s="163" t="s">
        <v>1</v>
      </c>
      <c r="F143" s="164" t="s">
        <v>148</v>
      </c>
      <c r="H143" s="165">
        <v>168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3" t="s">
        <v>131</v>
      </c>
      <c r="AU143" s="163" t="s">
        <v>88</v>
      </c>
      <c r="AV143" s="14" t="s">
        <v>88</v>
      </c>
      <c r="AW143" s="14" t="s">
        <v>34</v>
      </c>
      <c r="AX143" s="14" t="s">
        <v>79</v>
      </c>
      <c r="AY143" s="163" t="s">
        <v>121</v>
      </c>
    </row>
    <row r="144" spans="2:51" s="15" customFormat="1" ht="10">
      <c r="B144" s="169"/>
      <c r="D144" s="152" t="s">
        <v>131</v>
      </c>
      <c r="E144" s="170" t="s">
        <v>1</v>
      </c>
      <c r="F144" s="171" t="s">
        <v>149</v>
      </c>
      <c r="H144" s="172">
        <v>12480.091</v>
      </c>
      <c r="L144" s="169"/>
      <c r="M144" s="173"/>
      <c r="N144" s="174"/>
      <c r="O144" s="174"/>
      <c r="P144" s="174"/>
      <c r="Q144" s="174"/>
      <c r="R144" s="174"/>
      <c r="S144" s="174"/>
      <c r="T144" s="175"/>
      <c r="AT144" s="170" t="s">
        <v>131</v>
      </c>
      <c r="AU144" s="170" t="s">
        <v>88</v>
      </c>
      <c r="AV144" s="15" t="s">
        <v>127</v>
      </c>
      <c r="AW144" s="15" t="s">
        <v>34</v>
      </c>
      <c r="AX144" s="15" t="s">
        <v>86</v>
      </c>
      <c r="AY144" s="170" t="s">
        <v>121</v>
      </c>
    </row>
    <row r="145" spans="1:65" s="2" customFormat="1" ht="16.5" customHeight="1">
      <c r="A145" s="30"/>
      <c r="B145" s="139"/>
      <c r="C145" s="140" t="s">
        <v>88</v>
      </c>
      <c r="D145" s="140" t="s">
        <v>123</v>
      </c>
      <c r="E145" s="141" t="s">
        <v>150</v>
      </c>
      <c r="F145" s="142" t="s">
        <v>151</v>
      </c>
      <c r="G145" s="143" t="s">
        <v>152</v>
      </c>
      <c r="H145" s="144">
        <v>2272.1619999999998</v>
      </c>
      <c r="I145" s="145"/>
      <c r="J145" s="145">
        <f>ROUND(I145*H145,2)</f>
        <v>0</v>
      </c>
      <c r="K145" s="142" t="s">
        <v>153</v>
      </c>
      <c r="L145" s="31"/>
      <c r="M145" s="146" t="s">
        <v>1</v>
      </c>
      <c r="N145" s="147" t="s">
        <v>44</v>
      </c>
      <c r="O145" s="148">
        <v>0</v>
      </c>
      <c r="P145" s="148">
        <f>O145*H145</f>
        <v>0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0" t="s">
        <v>127</v>
      </c>
      <c r="AT145" s="150" t="s">
        <v>123</v>
      </c>
      <c r="AU145" s="150" t="s">
        <v>88</v>
      </c>
      <c r="AY145" s="17" t="s">
        <v>121</v>
      </c>
      <c r="BE145" s="151">
        <f>IF(N145="základní",J145,0)</f>
        <v>0</v>
      </c>
      <c r="BF145" s="151">
        <f>IF(N145="snížená",J145,0)</f>
        <v>0</v>
      </c>
      <c r="BG145" s="151">
        <f>IF(N145="zákl. přenesená",J145,0)</f>
        <v>0</v>
      </c>
      <c r="BH145" s="151">
        <f>IF(N145="sníž. přenesená",J145,0)</f>
        <v>0</v>
      </c>
      <c r="BI145" s="151">
        <f>IF(N145="nulová",J145,0)</f>
        <v>0</v>
      </c>
      <c r="BJ145" s="17" t="s">
        <v>86</v>
      </c>
      <c r="BK145" s="151">
        <f>ROUND(I145*H145,2)</f>
        <v>0</v>
      </c>
      <c r="BL145" s="17" t="s">
        <v>127</v>
      </c>
      <c r="BM145" s="150" t="s">
        <v>154</v>
      </c>
    </row>
    <row r="146" spans="1:65" s="2" customFormat="1" ht="10">
      <c r="A146" s="30"/>
      <c r="B146" s="31"/>
      <c r="C146" s="30"/>
      <c r="D146" s="152" t="s">
        <v>129</v>
      </c>
      <c r="E146" s="30"/>
      <c r="F146" s="153" t="s">
        <v>151</v>
      </c>
      <c r="G146" s="30"/>
      <c r="H146" s="30"/>
      <c r="I146" s="30"/>
      <c r="J146" s="30"/>
      <c r="K146" s="30"/>
      <c r="L146" s="31"/>
      <c r="M146" s="154"/>
      <c r="N146" s="155"/>
      <c r="O146" s="56"/>
      <c r="P146" s="56"/>
      <c r="Q146" s="56"/>
      <c r="R146" s="56"/>
      <c r="S146" s="56"/>
      <c r="T146" s="57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7" t="s">
        <v>129</v>
      </c>
      <c r="AU146" s="17" t="s">
        <v>88</v>
      </c>
    </row>
    <row r="147" spans="1:65" s="13" customFormat="1" ht="10">
      <c r="B147" s="156"/>
      <c r="D147" s="152" t="s">
        <v>131</v>
      </c>
      <c r="E147" s="157" t="s">
        <v>1</v>
      </c>
      <c r="F147" s="158" t="s">
        <v>155</v>
      </c>
      <c r="H147" s="157" t="s">
        <v>1</v>
      </c>
      <c r="L147" s="156"/>
      <c r="M147" s="159"/>
      <c r="N147" s="160"/>
      <c r="O147" s="160"/>
      <c r="P147" s="160"/>
      <c r="Q147" s="160"/>
      <c r="R147" s="160"/>
      <c r="S147" s="160"/>
      <c r="T147" s="161"/>
      <c r="AT147" s="157" t="s">
        <v>131</v>
      </c>
      <c r="AU147" s="157" t="s">
        <v>88</v>
      </c>
      <c r="AV147" s="13" t="s">
        <v>86</v>
      </c>
      <c r="AW147" s="13" t="s">
        <v>34</v>
      </c>
      <c r="AX147" s="13" t="s">
        <v>79</v>
      </c>
      <c r="AY147" s="157" t="s">
        <v>121</v>
      </c>
    </row>
    <row r="148" spans="1:65" s="14" customFormat="1" ht="10">
      <c r="B148" s="162"/>
      <c r="D148" s="152" t="s">
        <v>131</v>
      </c>
      <c r="E148" s="163" t="s">
        <v>1</v>
      </c>
      <c r="F148" s="164" t="s">
        <v>156</v>
      </c>
      <c r="H148" s="165">
        <v>2272.1619999999998</v>
      </c>
      <c r="L148" s="162"/>
      <c r="M148" s="166"/>
      <c r="N148" s="167"/>
      <c r="O148" s="167"/>
      <c r="P148" s="167"/>
      <c r="Q148" s="167"/>
      <c r="R148" s="167"/>
      <c r="S148" s="167"/>
      <c r="T148" s="168"/>
      <c r="AT148" s="163" t="s">
        <v>131</v>
      </c>
      <c r="AU148" s="163" t="s">
        <v>88</v>
      </c>
      <c r="AV148" s="14" t="s">
        <v>88</v>
      </c>
      <c r="AW148" s="14" t="s">
        <v>34</v>
      </c>
      <c r="AX148" s="14" t="s">
        <v>86</v>
      </c>
      <c r="AY148" s="163" t="s">
        <v>121</v>
      </c>
    </row>
    <row r="149" spans="1:65" s="2" customFormat="1" ht="16.5" customHeight="1">
      <c r="A149" s="30"/>
      <c r="B149" s="139"/>
      <c r="C149" s="140" t="s">
        <v>127</v>
      </c>
      <c r="D149" s="140" t="s">
        <v>123</v>
      </c>
      <c r="E149" s="141" t="s">
        <v>157</v>
      </c>
      <c r="F149" s="142" t="s">
        <v>158</v>
      </c>
      <c r="G149" s="143" t="s">
        <v>152</v>
      </c>
      <c r="H149" s="144">
        <v>238.8</v>
      </c>
      <c r="I149" s="145"/>
      <c r="J149" s="145">
        <f>ROUND(I149*H149,2)</f>
        <v>0</v>
      </c>
      <c r="K149" s="142" t="s">
        <v>153</v>
      </c>
      <c r="L149" s="31"/>
      <c r="M149" s="146" t="s">
        <v>1</v>
      </c>
      <c r="N149" s="147" t="s">
        <v>44</v>
      </c>
      <c r="O149" s="148">
        <v>0</v>
      </c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0" t="s">
        <v>127</v>
      </c>
      <c r="AT149" s="150" t="s">
        <v>123</v>
      </c>
      <c r="AU149" s="150" t="s">
        <v>88</v>
      </c>
      <c r="AY149" s="17" t="s">
        <v>121</v>
      </c>
      <c r="BE149" s="151">
        <f>IF(N149="základní",J149,0)</f>
        <v>0</v>
      </c>
      <c r="BF149" s="151">
        <f>IF(N149="snížená",J149,0)</f>
        <v>0</v>
      </c>
      <c r="BG149" s="151">
        <f>IF(N149="zákl. přenesená",J149,0)</f>
        <v>0</v>
      </c>
      <c r="BH149" s="151">
        <f>IF(N149="sníž. přenesená",J149,0)</f>
        <v>0</v>
      </c>
      <c r="BI149" s="151">
        <f>IF(N149="nulová",J149,0)</f>
        <v>0</v>
      </c>
      <c r="BJ149" s="17" t="s">
        <v>86</v>
      </c>
      <c r="BK149" s="151">
        <f>ROUND(I149*H149,2)</f>
        <v>0</v>
      </c>
      <c r="BL149" s="17" t="s">
        <v>127</v>
      </c>
      <c r="BM149" s="150" t="s">
        <v>159</v>
      </c>
    </row>
    <row r="150" spans="1:65" s="2" customFormat="1" ht="10">
      <c r="A150" s="30"/>
      <c r="B150" s="31"/>
      <c r="C150" s="30"/>
      <c r="D150" s="152" t="s">
        <v>129</v>
      </c>
      <c r="E150" s="30"/>
      <c r="F150" s="153" t="s">
        <v>158</v>
      </c>
      <c r="G150" s="30"/>
      <c r="H150" s="30"/>
      <c r="I150" s="30"/>
      <c r="J150" s="30"/>
      <c r="K150" s="30"/>
      <c r="L150" s="31"/>
      <c r="M150" s="154"/>
      <c r="N150" s="155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7" t="s">
        <v>129</v>
      </c>
      <c r="AU150" s="17" t="s">
        <v>88</v>
      </c>
    </row>
    <row r="151" spans="1:65" s="13" customFormat="1" ht="10">
      <c r="B151" s="156"/>
      <c r="D151" s="152" t="s">
        <v>131</v>
      </c>
      <c r="E151" s="157" t="s">
        <v>1</v>
      </c>
      <c r="F151" s="158" t="s">
        <v>160</v>
      </c>
      <c r="H151" s="157" t="s">
        <v>1</v>
      </c>
      <c r="L151" s="156"/>
      <c r="M151" s="159"/>
      <c r="N151" s="160"/>
      <c r="O151" s="160"/>
      <c r="P151" s="160"/>
      <c r="Q151" s="160"/>
      <c r="R151" s="160"/>
      <c r="S151" s="160"/>
      <c r="T151" s="161"/>
      <c r="AT151" s="157" t="s">
        <v>131</v>
      </c>
      <c r="AU151" s="157" t="s">
        <v>88</v>
      </c>
      <c r="AV151" s="13" t="s">
        <v>86</v>
      </c>
      <c r="AW151" s="13" t="s">
        <v>34</v>
      </c>
      <c r="AX151" s="13" t="s">
        <v>79</v>
      </c>
      <c r="AY151" s="157" t="s">
        <v>121</v>
      </c>
    </row>
    <row r="152" spans="1:65" s="13" customFormat="1" ht="10">
      <c r="B152" s="156"/>
      <c r="D152" s="152" t="s">
        <v>131</v>
      </c>
      <c r="E152" s="157" t="s">
        <v>1</v>
      </c>
      <c r="F152" s="158" t="s">
        <v>139</v>
      </c>
      <c r="H152" s="157" t="s">
        <v>1</v>
      </c>
      <c r="L152" s="156"/>
      <c r="M152" s="159"/>
      <c r="N152" s="160"/>
      <c r="O152" s="160"/>
      <c r="P152" s="160"/>
      <c r="Q152" s="160"/>
      <c r="R152" s="160"/>
      <c r="S152" s="160"/>
      <c r="T152" s="161"/>
      <c r="AT152" s="157" t="s">
        <v>131</v>
      </c>
      <c r="AU152" s="157" t="s">
        <v>88</v>
      </c>
      <c r="AV152" s="13" t="s">
        <v>86</v>
      </c>
      <c r="AW152" s="13" t="s">
        <v>34</v>
      </c>
      <c r="AX152" s="13" t="s">
        <v>79</v>
      </c>
      <c r="AY152" s="157" t="s">
        <v>121</v>
      </c>
    </row>
    <row r="153" spans="1:65" s="14" customFormat="1" ht="10">
      <c r="B153" s="162"/>
      <c r="D153" s="152" t="s">
        <v>131</v>
      </c>
      <c r="E153" s="163" t="s">
        <v>1</v>
      </c>
      <c r="F153" s="164" t="s">
        <v>161</v>
      </c>
      <c r="H153" s="165">
        <v>75.2</v>
      </c>
      <c r="L153" s="162"/>
      <c r="M153" s="166"/>
      <c r="N153" s="167"/>
      <c r="O153" s="167"/>
      <c r="P153" s="167"/>
      <c r="Q153" s="167"/>
      <c r="R153" s="167"/>
      <c r="S153" s="167"/>
      <c r="T153" s="168"/>
      <c r="AT153" s="163" t="s">
        <v>131</v>
      </c>
      <c r="AU153" s="163" t="s">
        <v>88</v>
      </c>
      <c r="AV153" s="14" t="s">
        <v>88</v>
      </c>
      <c r="AW153" s="14" t="s">
        <v>34</v>
      </c>
      <c r="AX153" s="14" t="s">
        <v>79</v>
      </c>
      <c r="AY153" s="163" t="s">
        <v>121</v>
      </c>
    </row>
    <row r="154" spans="1:65" s="13" customFormat="1" ht="10">
      <c r="B154" s="156"/>
      <c r="D154" s="152" t="s">
        <v>131</v>
      </c>
      <c r="E154" s="157" t="s">
        <v>1</v>
      </c>
      <c r="F154" s="158" t="s">
        <v>137</v>
      </c>
      <c r="H154" s="157" t="s">
        <v>1</v>
      </c>
      <c r="L154" s="156"/>
      <c r="M154" s="159"/>
      <c r="N154" s="160"/>
      <c r="O154" s="160"/>
      <c r="P154" s="160"/>
      <c r="Q154" s="160"/>
      <c r="R154" s="160"/>
      <c r="S154" s="160"/>
      <c r="T154" s="161"/>
      <c r="AT154" s="157" t="s">
        <v>131</v>
      </c>
      <c r="AU154" s="157" t="s">
        <v>88</v>
      </c>
      <c r="AV154" s="13" t="s">
        <v>86</v>
      </c>
      <c r="AW154" s="13" t="s">
        <v>34</v>
      </c>
      <c r="AX154" s="13" t="s">
        <v>79</v>
      </c>
      <c r="AY154" s="157" t="s">
        <v>121</v>
      </c>
    </row>
    <row r="155" spans="1:65" s="14" customFormat="1" ht="10">
      <c r="B155" s="162"/>
      <c r="D155" s="152" t="s">
        <v>131</v>
      </c>
      <c r="E155" s="163" t="s">
        <v>1</v>
      </c>
      <c r="F155" s="164" t="s">
        <v>162</v>
      </c>
      <c r="H155" s="165">
        <v>163.6</v>
      </c>
      <c r="L155" s="162"/>
      <c r="M155" s="166"/>
      <c r="N155" s="167"/>
      <c r="O155" s="167"/>
      <c r="P155" s="167"/>
      <c r="Q155" s="167"/>
      <c r="R155" s="167"/>
      <c r="S155" s="167"/>
      <c r="T155" s="168"/>
      <c r="AT155" s="163" t="s">
        <v>131</v>
      </c>
      <c r="AU155" s="163" t="s">
        <v>88</v>
      </c>
      <c r="AV155" s="14" t="s">
        <v>88</v>
      </c>
      <c r="AW155" s="14" t="s">
        <v>34</v>
      </c>
      <c r="AX155" s="14" t="s">
        <v>79</v>
      </c>
      <c r="AY155" s="163" t="s">
        <v>121</v>
      </c>
    </row>
    <row r="156" spans="1:65" s="15" customFormat="1" ht="10">
      <c r="B156" s="169"/>
      <c r="D156" s="152" t="s">
        <v>131</v>
      </c>
      <c r="E156" s="170" t="s">
        <v>1</v>
      </c>
      <c r="F156" s="171" t="s">
        <v>149</v>
      </c>
      <c r="H156" s="172">
        <v>238.8</v>
      </c>
      <c r="L156" s="169"/>
      <c r="M156" s="173"/>
      <c r="N156" s="174"/>
      <c r="O156" s="174"/>
      <c r="P156" s="174"/>
      <c r="Q156" s="174"/>
      <c r="R156" s="174"/>
      <c r="S156" s="174"/>
      <c r="T156" s="175"/>
      <c r="AT156" s="170" t="s">
        <v>131</v>
      </c>
      <c r="AU156" s="170" t="s">
        <v>88</v>
      </c>
      <c r="AV156" s="15" t="s">
        <v>127</v>
      </c>
      <c r="AW156" s="15" t="s">
        <v>34</v>
      </c>
      <c r="AX156" s="15" t="s">
        <v>86</v>
      </c>
      <c r="AY156" s="170" t="s">
        <v>121</v>
      </c>
    </row>
    <row r="157" spans="1:65" s="2" customFormat="1" ht="16.5" customHeight="1">
      <c r="A157" s="30"/>
      <c r="B157" s="139"/>
      <c r="C157" s="140" t="s">
        <v>163</v>
      </c>
      <c r="D157" s="140" t="s">
        <v>123</v>
      </c>
      <c r="E157" s="141" t="s">
        <v>164</v>
      </c>
      <c r="F157" s="142" t="s">
        <v>165</v>
      </c>
      <c r="G157" s="143" t="s">
        <v>152</v>
      </c>
      <c r="H157" s="144">
        <v>238.8</v>
      </c>
      <c r="I157" s="145"/>
      <c r="J157" s="145">
        <f>ROUND(I157*H157,2)</f>
        <v>0</v>
      </c>
      <c r="K157" s="142" t="s">
        <v>153</v>
      </c>
      <c r="L157" s="31"/>
      <c r="M157" s="146" t="s">
        <v>1</v>
      </c>
      <c r="N157" s="147" t="s">
        <v>44</v>
      </c>
      <c r="O157" s="148">
        <v>0</v>
      </c>
      <c r="P157" s="148">
        <f>O157*H157</f>
        <v>0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0" t="s">
        <v>127</v>
      </c>
      <c r="AT157" s="150" t="s">
        <v>123</v>
      </c>
      <c r="AU157" s="150" t="s">
        <v>88</v>
      </c>
      <c r="AY157" s="17" t="s">
        <v>121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7" t="s">
        <v>86</v>
      </c>
      <c r="BK157" s="151">
        <f>ROUND(I157*H157,2)</f>
        <v>0</v>
      </c>
      <c r="BL157" s="17" t="s">
        <v>127</v>
      </c>
      <c r="BM157" s="150" t="s">
        <v>166</v>
      </c>
    </row>
    <row r="158" spans="1:65" s="2" customFormat="1" ht="10">
      <c r="A158" s="30"/>
      <c r="B158" s="31"/>
      <c r="C158" s="30"/>
      <c r="D158" s="152" t="s">
        <v>129</v>
      </c>
      <c r="E158" s="30"/>
      <c r="F158" s="153" t="s">
        <v>165</v>
      </c>
      <c r="G158" s="30"/>
      <c r="H158" s="30"/>
      <c r="I158" s="30"/>
      <c r="J158" s="30"/>
      <c r="K158" s="30"/>
      <c r="L158" s="31"/>
      <c r="M158" s="154"/>
      <c r="N158" s="155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7" t="s">
        <v>129</v>
      </c>
      <c r="AU158" s="17" t="s">
        <v>88</v>
      </c>
    </row>
    <row r="159" spans="1:65" s="13" customFormat="1" ht="10">
      <c r="B159" s="156"/>
      <c r="D159" s="152" t="s">
        <v>131</v>
      </c>
      <c r="E159" s="157" t="s">
        <v>1</v>
      </c>
      <c r="F159" s="158" t="s">
        <v>167</v>
      </c>
      <c r="H159" s="157" t="s">
        <v>1</v>
      </c>
      <c r="L159" s="156"/>
      <c r="M159" s="159"/>
      <c r="N159" s="160"/>
      <c r="O159" s="160"/>
      <c r="P159" s="160"/>
      <c r="Q159" s="160"/>
      <c r="R159" s="160"/>
      <c r="S159" s="160"/>
      <c r="T159" s="161"/>
      <c r="AT159" s="157" t="s">
        <v>131</v>
      </c>
      <c r="AU159" s="157" t="s">
        <v>88</v>
      </c>
      <c r="AV159" s="13" t="s">
        <v>86</v>
      </c>
      <c r="AW159" s="13" t="s">
        <v>34</v>
      </c>
      <c r="AX159" s="13" t="s">
        <v>79</v>
      </c>
      <c r="AY159" s="157" t="s">
        <v>121</v>
      </c>
    </row>
    <row r="160" spans="1:65" s="14" customFormat="1" ht="10">
      <c r="B160" s="162"/>
      <c r="D160" s="152" t="s">
        <v>131</v>
      </c>
      <c r="E160" s="163" t="s">
        <v>1</v>
      </c>
      <c r="F160" s="164" t="s">
        <v>168</v>
      </c>
      <c r="H160" s="165">
        <v>238.8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3" t="s">
        <v>131</v>
      </c>
      <c r="AU160" s="163" t="s">
        <v>88</v>
      </c>
      <c r="AV160" s="14" t="s">
        <v>88</v>
      </c>
      <c r="AW160" s="14" t="s">
        <v>34</v>
      </c>
      <c r="AX160" s="14" t="s">
        <v>86</v>
      </c>
      <c r="AY160" s="163" t="s">
        <v>121</v>
      </c>
    </row>
    <row r="161" spans="1:65" s="2" customFormat="1" ht="16.5" customHeight="1">
      <c r="A161" s="30"/>
      <c r="B161" s="139"/>
      <c r="C161" s="140" t="s">
        <v>169</v>
      </c>
      <c r="D161" s="140" t="s">
        <v>123</v>
      </c>
      <c r="E161" s="141" t="s">
        <v>170</v>
      </c>
      <c r="F161" s="142" t="s">
        <v>171</v>
      </c>
      <c r="G161" s="143" t="s">
        <v>172</v>
      </c>
      <c r="H161" s="144">
        <v>1194</v>
      </c>
      <c r="I161" s="145"/>
      <c r="J161" s="145">
        <f>ROUND(I161*H161,2)</f>
        <v>0</v>
      </c>
      <c r="K161" s="142" t="s">
        <v>153</v>
      </c>
      <c r="L161" s="31"/>
      <c r="M161" s="146" t="s">
        <v>1</v>
      </c>
      <c r="N161" s="147" t="s">
        <v>44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0" t="s">
        <v>127</v>
      </c>
      <c r="AT161" s="150" t="s">
        <v>123</v>
      </c>
      <c r="AU161" s="150" t="s">
        <v>88</v>
      </c>
      <c r="AY161" s="17" t="s">
        <v>121</v>
      </c>
      <c r="BE161" s="151">
        <f>IF(N161="základní",J161,0)</f>
        <v>0</v>
      </c>
      <c r="BF161" s="151">
        <f>IF(N161="snížená",J161,0)</f>
        <v>0</v>
      </c>
      <c r="BG161" s="151">
        <f>IF(N161="zákl. přenesená",J161,0)</f>
        <v>0</v>
      </c>
      <c r="BH161" s="151">
        <f>IF(N161="sníž. přenesená",J161,0)</f>
        <v>0</v>
      </c>
      <c r="BI161" s="151">
        <f>IF(N161="nulová",J161,0)</f>
        <v>0</v>
      </c>
      <c r="BJ161" s="17" t="s">
        <v>86</v>
      </c>
      <c r="BK161" s="151">
        <f>ROUND(I161*H161,2)</f>
        <v>0</v>
      </c>
      <c r="BL161" s="17" t="s">
        <v>127</v>
      </c>
      <c r="BM161" s="150" t="s">
        <v>173</v>
      </c>
    </row>
    <row r="162" spans="1:65" s="2" customFormat="1" ht="10">
      <c r="A162" s="30"/>
      <c r="B162" s="31"/>
      <c r="C162" s="30"/>
      <c r="D162" s="152" t="s">
        <v>129</v>
      </c>
      <c r="E162" s="30"/>
      <c r="F162" s="153" t="s">
        <v>171</v>
      </c>
      <c r="G162" s="30"/>
      <c r="H162" s="30"/>
      <c r="I162" s="30"/>
      <c r="J162" s="30"/>
      <c r="K162" s="30"/>
      <c r="L162" s="31"/>
      <c r="M162" s="154"/>
      <c r="N162" s="155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7" t="s">
        <v>129</v>
      </c>
      <c r="AU162" s="17" t="s">
        <v>88</v>
      </c>
    </row>
    <row r="163" spans="1:65" s="13" customFormat="1" ht="10">
      <c r="B163" s="156"/>
      <c r="D163" s="152" t="s">
        <v>131</v>
      </c>
      <c r="E163" s="157" t="s">
        <v>1</v>
      </c>
      <c r="F163" s="158" t="s">
        <v>174</v>
      </c>
      <c r="H163" s="157" t="s">
        <v>1</v>
      </c>
      <c r="L163" s="156"/>
      <c r="M163" s="159"/>
      <c r="N163" s="160"/>
      <c r="O163" s="160"/>
      <c r="P163" s="160"/>
      <c r="Q163" s="160"/>
      <c r="R163" s="160"/>
      <c r="S163" s="160"/>
      <c r="T163" s="161"/>
      <c r="AT163" s="157" t="s">
        <v>131</v>
      </c>
      <c r="AU163" s="157" t="s">
        <v>88</v>
      </c>
      <c r="AV163" s="13" t="s">
        <v>86</v>
      </c>
      <c r="AW163" s="13" t="s">
        <v>34</v>
      </c>
      <c r="AX163" s="13" t="s">
        <v>79</v>
      </c>
      <c r="AY163" s="157" t="s">
        <v>121</v>
      </c>
    </row>
    <row r="164" spans="1:65" s="13" customFormat="1" ht="10">
      <c r="B164" s="156"/>
      <c r="D164" s="152" t="s">
        <v>131</v>
      </c>
      <c r="E164" s="157" t="s">
        <v>1</v>
      </c>
      <c r="F164" s="158" t="s">
        <v>175</v>
      </c>
      <c r="H164" s="157" t="s">
        <v>1</v>
      </c>
      <c r="L164" s="156"/>
      <c r="M164" s="159"/>
      <c r="N164" s="160"/>
      <c r="O164" s="160"/>
      <c r="P164" s="160"/>
      <c r="Q164" s="160"/>
      <c r="R164" s="160"/>
      <c r="S164" s="160"/>
      <c r="T164" s="161"/>
      <c r="AT164" s="157" t="s">
        <v>131</v>
      </c>
      <c r="AU164" s="157" t="s">
        <v>88</v>
      </c>
      <c r="AV164" s="13" t="s">
        <v>86</v>
      </c>
      <c r="AW164" s="13" t="s">
        <v>34</v>
      </c>
      <c r="AX164" s="13" t="s">
        <v>79</v>
      </c>
      <c r="AY164" s="157" t="s">
        <v>121</v>
      </c>
    </row>
    <row r="165" spans="1:65" s="13" customFormat="1" ht="10">
      <c r="B165" s="156"/>
      <c r="D165" s="152" t="s">
        <v>131</v>
      </c>
      <c r="E165" s="157" t="s">
        <v>1</v>
      </c>
      <c r="F165" s="158" t="s">
        <v>139</v>
      </c>
      <c r="H165" s="157" t="s">
        <v>1</v>
      </c>
      <c r="L165" s="156"/>
      <c r="M165" s="159"/>
      <c r="N165" s="160"/>
      <c r="O165" s="160"/>
      <c r="P165" s="160"/>
      <c r="Q165" s="160"/>
      <c r="R165" s="160"/>
      <c r="S165" s="160"/>
      <c r="T165" s="161"/>
      <c r="AT165" s="157" t="s">
        <v>131</v>
      </c>
      <c r="AU165" s="157" t="s">
        <v>88</v>
      </c>
      <c r="AV165" s="13" t="s">
        <v>86</v>
      </c>
      <c r="AW165" s="13" t="s">
        <v>34</v>
      </c>
      <c r="AX165" s="13" t="s">
        <v>79</v>
      </c>
      <c r="AY165" s="157" t="s">
        <v>121</v>
      </c>
    </row>
    <row r="166" spans="1:65" s="14" customFormat="1" ht="10">
      <c r="B166" s="162"/>
      <c r="D166" s="152" t="s">
        <v>131</v>
      </c>
      <c r="E166" s="163" t="s">
        <v>1</v>
      </c>
      <c r="F166" s="164" t="s">
        <v>176</v>
      </c>
      <c r="H166" s="165">
        <v>376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3" t="s">
        <v>131</v>
      </c>
      <c r="AU166" s="163" t="s">
        <v>88</v>
      </c>
      <c r="AV166" s="14" t="s">
        <v>88</v>
      </c>
      <c r="AW166" s="14" t="s">
        <v>34</v>
      </c>
      <c r="AX166" s="14" t="s">
        <v>79</v>
      </c>
      <c r="AY166" s="163" t="s">
        <v>121</v>
      </c>
    </row>
    <row r="167" spans="1:65" s="13" customFormat="1" ht="10">
      <c r="B167" s="156"/>
      <c r="D167" s="152" t="s">
        <v>131</v>
      </c>
      <c r="E167" s="157" t="s">
        <v>1</v>
      </c>
      <c r="F167" s="158" t="s">
        <v>137</v>
      </c>
      <c r="H167" s="157" t="s">
        <v>1</v>
      </c>
      <c r="L167" s="156"/>
      <c r="M167" s="159"/>
      <c r="N167" s="160"/>
      <c r="O167" s="160"/>
      <c r="P167" s="160"/>
      <c r="Q167" s="160"/>
      <c r="R167" s="160"/>
      <c r="S167" s="160"/>
      <c r="T167" s="161"/>
      <c r="AT167" s="157" t="s">
        <v>131</v>
      </c>
      <c r="AU167" s="157" t="s">
        <v>88</v>
      </c>
      <c r="AV167" s="13" t="s">
        <v>86</v>
      </c>
      <c r="AW167" s="13" t="s">
        <v>34</v>
      </c>
      <c r="AX167" s="13" t="s">
        <v>79</v>
      </c>
      <c r="AY167" s="157" t="s">
        <v>121</v>
      </c>
    </row>
    <row r="168" spans="1:65" s="14" customFormat="1" ht="10">
      <c r="B168" s="162"/>
      <c r="D168" s="152" t="s">
        <v>131</v>
      </c>
      <c r="E168" s="163" t="s">
        <v>1</v>
      </c>
      <c r="F168" s="164" t="s">
        <v>177</v>
      </c>
      <c r="H168" s="165">
        <v>818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3" t="s">
        <v>131</v>
      </c>
      <c r="AU168" s="163" t="s">
        <v>88</v>
      </c>
      <c r="AV168" s="14" t="s">
        <v>88</v>
      </c>
      <c r="AW168" s="14" t="s">
        <v>34</v>
      </c>
      <c r="AX168" s="14" t="s">
        <v>79</v>
      </c>
      <c r="AY168" s="163" t="s">
        <v>121</v>
      </c>
    </row>
    <row r="169" spans="1:65" s="15" customFormat="1" ht="10">
      <c r="B169" s="169"/>
      <c r="D169" s="152" t="s">
        <v>131</v>
      </c>
      <c r="E169" s="170" t="s">
        <v>1</v>
      </c>
      <c r="F169" s="171" t="s">
        <v>149</v>
      </c>
      <c r="H169" s="172">
        <v>1194</v>
      </c>
      <c r="L169" s="169"/>
      <c r="M169" s="173"/>
      <c r="N169" s="174"/>
      <c r="O169" s="174"/>
      <c r="P169" s="174"/>
      <c r="Q169" s="174"/>
      <c r="R169" s="174"/>
      <c r="S169" s="174"/>
      <c r="T169" s="175"/>
      <c r="AT169" s="170" t="s">
        <v>131</v>
      </c>
      <c r="AU169" s="170" t="s">
        <v>88</v>
      </c>
      <c r="AV169" s="15" t="s">
        <v>127</v>
      </c>
      <c r="AW169" s="15" t="s">
        <v>34</v>
      </c>
      <c r="AX169" s="15" t="s">
        <v>86</v>
      </c>
      <c r="AY169" s="170" t="s">
        <v>121</v>
      </c>
    </row>
    <row r="170" spans="1:65" s="2" customFormat="1" ht="16.5" customHeight="1">
      <c r="A170" s="30"/>
      <c r="B170" s="139"/>
      <c r="C170" s="140" t="s">
        <v>178</v>
      </c>
      <c r="D170" s="140" t="s">
        <v>123</v>
      </c>
      <c r="E170" s="141" t="s">
        <v>179</v>
      </c>
      <c r="F170" s="142" t="s">
        <v>180</v>
      </c>
      <c r="G170" s="143" t="s">
        <v>172</v>
      </c>
      <c r="H170" s="144">
        <v>1194</v>
      </c>
      <c r="I170" s="145"/>
      <c r="J170" s="145">
        <f>ROUND(I170*H170,2)</f>
        <v>0</v>
      </c>
      <c r="K170" s="142" t="s">
        <v>153</v>
      </c>
      <c r="L170" s="31"/>
      <c r="M170" s="146" t="s">
        <v>1</v>
      </c>
      <c r="N170" s="147" t="s">
        <v>44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0" t="s">
        <v>127</v>
      </c>
      <c r="AT170" s="150" t="s">
        <v>123</v>
      </c>
      <c r="AU170" s="150" t="s">
        <v>88</v>
      </c>
      <c r="AY170" s="17" t="s">
        <v>121</v>
      </c>
      <c r="BE170" s="151">
        <f>IF(N170="základní",J170,0)</f>
        <v>0</v>
      </c>
      <c r="BF170" s="151">
        <f>IF(N170="snížená",J170,0)</f>
        <v>0</v>
      </c>
      <c r="BG170" s="151">
        <f>IF(N170="zákl. přenesená",J170,0)</f>
        <v>0</v>
      </c>
      <c r="BH170" s="151">
        <f>IF(N170="sníž. přenesená",J170,0)</f>
        <v>0</v>
      </c>
      <c r="BI170" s="151">
        <f>IF(N170="nulová",J170,0)</f>
        <v>0</v>
      </c>
      <c r="BJ170" s="17" t="s">
        <v>86</v>
      </c>
      <c r="BK170" s="151">
        <f>ROUND(I170*H170,2)</f>
        <v>0</v>
      </c>
      <c r="BL170" s="17" t="s">
        <v>127</v>
      </c>
      <c r="BM170" s="150" t="s">
        <v>181</v>
      </c>
    </row>
    <row r="171" spans="1:65" s="2" customFormat="1" ht="10">
      <c r="A171" s="30"/>
      <c r="B171" s="31"/>
      <c r="C171" s="30"/>
      <c r="D171" s="152" t="s">
        <v>129</v>
      </c>
      <c r="E171" s="30"/>
      <c r="F171" s="153" t="s">
        <v>180</v>
      </c>
      <c r="G171" s="30"/>
      <c r="H171" s="30"/>
      <c r="I171" s="30"/>
      <c r="J171" s="30"/>
      <c r="K171" s="30"/>
      <c r="L171" s="31"/>
      <c r="M171" s="154"/>
      <c r="N171" s="155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7" t="s">
        <v>129</v>
      </c>
      <c r="AU171" s="17" t="s">
        <v>88</v>
      </c>
    </row>
    <row r="172" spans="1:65" s="13" customFormat="1" ht="10">
      <c r="B172" s="156"/>
      <c r="D172" s="152" t="s">
        <v>131</v>
      </c>
      <c r="E172" s="157" t="s">
        <v>1</v>
      </c>
      <c r="F172" s="158" t="s">
        <v>175</v>
      </c>
      <c r="H172" s="157" t="s">
        <v>1</v>
      </c>
      <c r="L172" s="156"/>
      <c r="M172" s="159"/>
      <c r="N172" s="160"/>
      <c r="O172" s="160"/>
      <c r="P172" s="160"/>
      <c r="Q172" s="160"/>
      <c r="R172" s="160"/>
      <c r="S172" s="160"/>
      <c r="T172" s="161"/>
      <c r="AT172" s="157" t="s">
        <v>131</v>
      </c>
      <c r="AU172" s="157" t="s">
        <v>88</v>
      </c>
      <c r="AV172" s="13" t="s">
        <v>86</v>
      </c>
      <c r="AW172" s="13" t="s">
        <v>34</v>
      </c>
      <c r="AX172" s="13" t="s">
        <v>79</v>
      </c>
      <c r="AY172" s="157" t="s">
        <v>121</v>
      </c>
    </row>
    <row r="173" spans="1:65" s="13" customFormat="1" ht="10">
      <c r="B173" s="156"/>
      <c r="D173" s="152" t="s">
        <v>131</v>
      </c>
      <c r="E173" s="157" t="s">
        <v>1</v>
      </c>
      <c r="F173" s="158" t="s">
        <v>139</v>
      </c>
      <c r="H173" s="157" t="s">
        <v>1</v>
      </c>
      <c r="L173" s="156"/>
      <c r="M173" s="159"/>
      <c r="N173" s="160"/>
      <c r="O173" s="160"/>
      <c r="P173" s="160"/>
      <c r="Q173" s="160"/>
      <c r="R173" s="160"/>
      <c r="S173" s="160"/>
      <c r="T173" s="161"/>
      <c r="AT173" s="157" t="s">
        <v>131</v>
      </c>
      <c r="AU173" s="157" t="s">
        <v>88</v>
      </c>
      <c r="AV173" s="13" t="s">
        <v>86</v>
      </c>
      <c r="AW173" s="13" t="s">
        <v>34</v>
      </c>
      <c r="AX173" s="13" t="s">
        <v>79</v>
      </c>
      <c r="AY173" s="157" t="s">
        <v>121</v>
      </c>
    </row>
    <row r="174" spans="1:65" s="14" customFormat="1" ht="10">
      <c r="B174" s="162"/>
      <c r="D174" s="152" t="s">
        <v>131</v>
      </c>
      <c r="E174" s="163" t="s">
        <v>1</v>
      </c>
      <c r="F174" s="164" t="s">
        <v>176</v>
      </c>
      <c r="H174" s="165">
        <v>376</v>
      </c>
      <c r="L174" s="162"/>
      <c r="M174" s="166"/>
      <c r="N174" s="167"/>
      <c r="O174" s="167"/>
      <c r="P174" s="167"/>
      <c r="Q174" s="167"/>
      <c r="R174" s="167"/>
      <c r="S174" s="167"/>
      <c r="T174" s="168"/>
      <c r="AT174" s="163" t="s">
        <v>131</v>
      </c>
      <c r="AU174" s="163" t="s">
        <v>88</v>
      </c>
      <c r="AV174" s="14" t="s">
        <v>88</v>
      </c>
      <c r="AW174" s="14" t="s">
        <v>34</v>
      </c>
      <c r="AX174" s="14" t="s">
        <v>79</v>
      </c>
      <c r="AY174" s="163" t="s">
        <v>121</v>
      </c>
    </row>
    <row r="175" spans="1:65" s="13" customFormat="1" ht="10">
      <c r="B175" s="156"/>
      <c r="D175" s="152" t="s">
        <v>131</v>
      </c>
      <c r="E175" s="157" t="s">
        <v>1</v>
      </c>
      <c r="F175" s="158" t="s">
        <v>137</v>
      </c>
      <c r="H175" s="157" t="s">
        <v>1</v>
      </c>
      <c r="L175" s="156"/>
      <c r="M175" s="159"/>
      <c r="N175" s="160"/>
      <c r="O175" s="160"/>
      <c r="P175" s="160"/>
      <c r="Q175" s="160"/>
      <c r="R175" s="160"/>
      <c r="S175" s="160"/>
      <c r="T175" s="161"/>
      <c r="AT175" s="157" t="s">
        <v>131</v>
      </c>
      <c r="AU175" s="157" t="s">
        <v>88</v>
      </c>
      <c r="AV175" s="13" t="s">
        <v>86</v>
      </c>
      <c r="AW175" s="13" t="s">
        <v>34</v>
      </c>
      <c r="AX175" s="13" t="s">
        <v>79</v>
      </c>
      <c r="AY175" s="157" t="s">
        <v>121</v>
      </c>
    </row>
    <row r="176" spans="1:65" s="14" customFormat="1" ht="10">
      <c r="B176" s="162"/>
      <c r="D176" s="152" t="s">
        <v>131</v>
      </c>
      <c r="E176" s="163" t="s">
        <v>1</v>
      </c>
      <c r="F176" s="164" t="s">
        <v>177</v>
      </c>
      <c r="H176" s="165">
        <v>818</v>
      </c>
      <c r="L176" s="162"/>
      <c r="M176" s="166"/>
      <c r="N176" s="167"/>
      <c r="O176" s="167"/>
      <c r="P176" s="167"/>
      <c r="Q176" s="167"/>
      <c r="R176" s="167"/>
      <c r="S176" s="167"/>
      <c r="T176" s="168"/>
      <c r="AT176" s="163" t="s">
        <v>131</v>
      </c>
      <c r="AU176" s="163" t="s">
        <v>88</v>
      </c>
      <c r="AV176" s="14" t="s">
        <v>88</v>
      </c>
      <c r="AW176" s="14" t="s">
        <v>34</v>
      </c>
      <c r="AX176" s="14" t="s">
        <v>79</v>
      </c>
      <c r="AY176" s="163" t="s">
        <v>121</v>
      </c>
    </row>
    <row r="177" spans="1:65" s="15" customFormat="1" ht="10">
      <c r="B177" s="169"/>
      <c r="D177" s="152" t="s">
        <v>131</v>
      </c>
      <c r="E177" s="170" t="s">
        <v>1</v>
      </c>
      <c r="F177" s="171" t="s">
        <v>149</v>
      </c>
      <c r="H177" s="172">
        <v>1194</v>
      </c>
      <c r="L177" s="169"/>
      <c r="M177" s="173"/>
      <c r="N177" s="174"/>
      <c r="O177" s="174"/>
      <c r="P177" s="174"/>
      <c r="Q177" s="174"/>
      <c r="R177" s="174"/>
      <c r="S177" s="174"/>
      <c r="T177" s="175"/>
      <c r="AT177" s="170" t="s">
        <v>131</v>
      </c>
      <c r="AU177" s="170" t="s">
        <v>88</v>
      </c>
      <c r="AV177" s="15" t="s">
        <v>127</v>
      </c>
      <c r="AW177" s="15" t="s">
        <v>34</v>
      </c>
      <c r="AX177" s="15" t="s">
        <v>86</v>
      </c>
      <c r="AY177" s="170" t="s">
        <v>121</v>
      </c>
    </row>
    <row r="178" spans="1:65" s="2" customFormat="1" ht="16.5" customHeight="1">
      <c r="A178" s="30"/>
      <c r="B178" s="139"/>
      <c r="C178" s="140" t="s">
        <v>182</v>
      </c>
      <c r="D178" s="140" t="s">
        <v>123</v>
      </c>
      <c r="E178" s="141" t="s">
        <v>183</v>
      </c>
      <c r="F178" s="142" t="s">
        <v>184</v>
      </c>
      <c r="G178" s="143" t="s">
        <v>172</v>
      </c>
      <c r="H178" s="144">
        <v>238.8</v>
      </c>
      <c r="I178" s="145"/>
      <c r="J178" s="145">
        <f>ROUND(I178*H178,2)</f>
        <v>0</v>
      </c>
      <c r="K178" s="142" t="s">
        <v>153</v>
      </c>
      <c r="L178" s="31"/>
      <c r="M178" s="146" t="s">
        <v>1</v>
      </c>
      <c r="N178" s="147" t="s">
        <v>44</v>
      </c>
      <c r="O178" s="148">
        <v>0</v>
      </c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0" t="s">
        <v>127</v>
      </c>
      <c r="AT178" s="150" t="s">
        <v>123</v>
      </c>
      <c r="AU178" s="150" t="s">
        <v>88</v>
      </c>
      <c r="AY178" s="17" t="s">
        <v>121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7" t="s">
        <v>86</v>
      </c>
      <c r="BK178" s="151">
        <f>ROUND(I178*H178,2)</f>
        <v>0</v>
      </c>
      <c r="BL178" s="17" t="s">
        <v>127</v>
      </c>
      <c r="BM178" s="150" t="s">
        <v>185</v>
      </c>
    </row>
    <row r="179" spans="1:65" s="2" customFormat="1" ht="10">
      <c r="A179" s="30"/>
      <c r="B179" s="31"/>
      <c r="C179" s="30"/>
      <c r="D179" s="152" t="s">
        <v>129</v>
      </c>
      <c r="E179" s="30"/>
      <c r="F179" s="153" t="s">
        <v>184</v>
      </c>
      <c r="G179" s="30"/>
      <c r="H179" s="30"/>
      <c r="I179" s="30"/>
      <c r="J179" s="30"/>
      <c r="K179" s="30"/>
      <c r="L179" s="31"/>
      <c r="M179" s="154"/>
      <c r="N179" s="155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7" t="s">
        <v>129</v>
      </c>
      <c r="AU179" s="17" t="s">
        <v>88</v>
      </c>
    </row>
    <row r="180" spans="1:65" s="13" customFormat="1" ht="10">
      <c r="B180" s="156"/>
      <c r="D180" s="152" t="s">
        <v>131</v>
      </c>
      <c r="E180" s="157" t="s">
        <v>1</v>
      </c>
      <c r="F180" s="158" t="s">
        <v>175</v>
      </c>
      <c r="H180" s="157" t="s">
        <v>1</v>
      </c>
      <c r="L180" s="156"/>
      <c r="M180" s="159"/>
      <c r="N180" s="160"/>
      <c r="O180" s="160"/>
      <c r="P180" s="160"/>
      <c r="Q180" s="160"/>
      <c r="R180" s="160"/>
      <c r="S180" s="160"/>
      <c r="T180" s="161"/>
      <c r="AT180" s="157" t="s">
        <v>131</v>
      </c>
      <c r="AU180" s="157" t="s">
        <v>88</v>
      </c>
      <c r="AV180" s="13" t="s">
        <v>86</v>
      </c>
      <c r="AW180" s="13" t="s">
        <v>34</v>
      </c>
      <c r="AX180" s="13" t="s">
        <v>79</v>
      </c>
      <c r="AY180" s="157" t="s">
        <v>121</v>
      </c>
    </row>
    <row r="181" spans="1:65" s="13" customFormat="1" ht="10">
      <c r="B181" s="156"/>
      <c r="D181" s="152" t="s">
        <v>131</v>
      </c>
      <c r="E181" s="157" t="s">
        <v>1</v>
      </c>
      <c r="F181" s="158" t="s">
        <v>139</v>
      </c>
      <c r="H181" s="157" t="s">
        <v>1</v>
      </c>
      <c r="L181" s="156"/>
      <c r="M181" s="159"/>
      <c r="N181" s="160"/>
      <c r="O181" s="160"/>
      <c r="P181" s="160"/>
      <c r="Q181" s="160"/>
      <c r="R181" s="160"/>
      <c r="S181" s="160"/>
      <c r="T181" s="161"/>
      <c r="AT181" s="157" t="s">
        <v>131</v>
      </c>
      <c r="AU181" s="157" t="s">
        <v>88</v>
      </c>
      <c r="AV181" s="13" t="s">
        <v>86</v>
      </c>
      <c r="AW181" s="13" t="s">
        <v>34</v>
      </c>
      <c r="AX181" s="13" t="s">
        <v>79</v>
      </c>
      <c r="AY181" s="157" t="s">
        <v>121</v>
      </c>
    </row>
    <row r="182" spans="1:65" s="14" customFormat="1" ht="10">
      <c r="B182" s="162"/>
      <c r="D182" s="152" t="s">
        <v>131</v>
      </c>
      <c r="E182" s="163" t="s">
        <v>1</v>
      </c>
      <c r="F182" s="164" t="s">
        <v>161</v>
      </c>
      <c r="H182" s="165">
        <v>75.2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3" t="s">
        <v>131</v>
      </c>
      <c r="AU182" s="163" t="s">
        <v>88</v>
      </c>
      <c r="AV182" s="14" t="s">
        <v>88</v>
      </c>
      <c r="AW182" s="14" t="s">
        <v>34</v>
      </c>
      <c r="AX182" s="14" t="s">
        <v>79</v>
      </c>
      <c r="AY182" s="163" t="s">
        <v>121</v>
      </c>
    </row>
    <row r="183" spans="1:65" s="13" customFormat="1" ht="10">
      <c r="B183" s="156"/>
      <c r="D183" s="152" t="s">
        <v>131</v>
      </c>
      <c r="E183" s="157" t="s">
        <v>1</v>
      </c>
      <c r="F183" s="158" t="s">
        <v>137</v>
      </c>
      <c r="H183" s="157" t="s">
        <v>1</v>
      </c>
      <c r="L183" s="156"/>
      <c r="M183" s="159"/>
      <c r="N183" s="160"/>
      <c r="O183" s="160"/>
      <c r="P183" s="160"/>
      <c r="Q183" s="160"/>
      <c r="R183" s="160"/>
      <c r="S183" s="160"/>
      <c r="T183" s="161"/>
      <c r="AT183" s="157" t="s">
        <v>131</v>
      </c>
      <c r="AU183" s="157" t="s">
        <v>88</v>
      </c>
      <c r="AV183" s="13" t="s">
        <v>86</v>
      </c>
      <c r="AW183" s="13" t="s">
        <v>34</v>
      </c>
      <c r="AX183" s="13" t="s">
        <v>79</v>
      </c>
      <c r="AY183" s="157" t="s">
        <v>121</v>
      </c>
    </row>
    <row r="184" spans="1:65" s="14" customFormat="1" ht="10">
      <c r="B184" s="162"/>
      <c r="D184" s="152" t="s">
        <v>131</v>
      </c>
      <c r="E184" s="163" t="s">
        <v>1</v>
      </c>
      <c r="F184" s="164" t="s">
        <v>162</v>
      </c>
      <c r="H184" s="165">
        <v>163.6</v>
      </c>
      <c r="L184" s="162"/>
      <c r="M184" s="166"/>
      <c r="N184" s="167"/>
      <c r="O184" s="167"/>
      <c r="P184" s="167"/>
      <c r="Q184" s="167"/>
      <c r="R184" s="167"/>
      <c r="S184" s="167"/>
      <c r="T184" s="168"/>
      <c r="AT184" s="163" t="s">
        <v>131</v>
      </c>
      <c r="AU184" s="163" t="s">
        <v>88</v>
      </c>
      <c r="AV184" s="14" t="s">
        <v>88</v>
      </c>
      <c r="AW184" s="14" t="s">
        <v>34</v>
      </c>
      <c r="AX184" s="14" t="s">
        <v>79</v>
      </c>
      <c r="AY184" s="163" t="s">
        <v>121</v>
      </c>
    </row>
    <row r="185" spans="1:65" s="15" customFormat="1" ht="10">
      <c r="B185" s="169"/>
      <c r="D185" s="152" t="s">
        <v>131</v>
      </c>
      <c r="E185" s="170" t="s">
        <v>1</v>
      </c>
      <c r="F185" s="171" t="s">
        <v>149</v>
      </c>
      <c r="H185" s="172">
        <v>238.8</v>
      </c>
      <c r="L185" s="169"/>
      <c r="M185" s="173"/>
      <c r="N185" s="174"/>
      <c r="O185" s="174"/>
      <c r="P185" s="174"/>
      <c r="Q185" s="174"/>
      <c r="R185" s="174"/>
      <c r="S185" s="174"/>
      <c r="T185" s="175"/>
      <c r="AT185" s="170" t="s">
        <v>131</v>
      </c>
      <c r="AU185" s="170" t="s">
        <v>88</v>
      </c>
      <c r="AV185" s="15" t="s">
        <v>127</v>
      </c>
      <c r="AW185" s="15" t="s">
        <v>34</v>
      </c>
      <c r="AX185" s="15" t="s">
        <v>86</v>
      </c>
      <c r="AY185" s="170" t="s">
        <v>121</v>
      </c>
    </row>
    <row r="186" spans="1:65" s="12" customFormat="1" ht="22.75" customHeight="1">
      <c r="B186" s="127"/>
      <c r="D186" s="128" t="s">
        <v>78</v>
      </c>
      <c r="E186" s="137" t="s">
        <v>88</v>
      </c>
      <c r="F186" s="137" t="s">
        <v>186</v>
      </c>
      <c r="J186" s="138">
        <f>BK186</f>
        <v>0</v>
      </c>
      <c r="L186" s="127"/>
      <c r="M186" s="131"/>
      <c r="N186" s="132"/>
      <c r="O186" s="132"/>
      <c r="P186" s="133">
        <f>SUM(P187:P206)</f>
        <v>0</v>
      </c>
      <c r="Q186" s="132"/>
      <c r="R186" s="133">
        <f>SUM(R187:R206)</f>
        <v>0</v>
      </c>
      <c r="S186" s="132"/>
      <c r="T186" s="134">
        <f>SUM(T187:T206)</f>
        <v>0</v>
      </c>
      <c r="AR186" s="128" t="s">
        <v>86</v>
      </c>
      <c r="AT186" s="135" t="s">
        <v>78</v>
      </c>
      <c r="AU186" s="135" t="s">
        <v>86</v>
      </c>
      <c r="AY186" s="128" t="s">
        <v>121</v>
      </c>
      <c r="BK186" s="136">
        <f>SUM(BK187:BK206)</f>
        <v>0</v>
      </c>
    </row>
    <row r="187" spans="1:65" s="2" customFormat="1" ht="16.5" customHeight="1">
      <c r="A187" s="30"/>
      <c r="B187" s="139"/>
      <c r="C187" s="140" t="s">
        <v>187</v>
      </c>
      <c r="D187" s="140" t="s">
        <v>123</v>
      </c>
      <c r="E187" s="141" t="s">
        <v>188</v>
      </c>
      <c r="F187" s="142" t="s">
        <v>189</v>
      </c>
      <c r="G187" s="143" t="s">
        <v>172</v>
      </c>
      <c r="H187" s="144">
        <v>12480.091</v>
      </c>
      <c r="I187" s="145"/>
      <c r="J187" s="145">
        <f>ROUND(I187*H187,2)</f>
        <v>0</v>
      </c>
      <c r="K187" s="142" t="s">
        <v>153</v>
      </c>
      <c r="L187" s="31"/>
      <c r="M187" s="146" t="s">
        <v>1</v>
      </c>
      <c r="N187" s="147" t="s">
        <v>44</v>
      </c>
      <c r="O187" s="148">
        <v>0</v>
      </c>
      <c r="P187" s="148">
        <f>O187*H187</f>
        <v>0</v>
      </c>
      <c r="Q187" s="148">
        <v>0</v>
      </c>
      <c r="R187" s="148">
        <f>Q187*H187</f>
        <v>0</v>
      </c>
      <c r="S187" s="148">
        <v>0</v>
      </c>
      <c r="T187" s="149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0" t="s">
        <v>127</v>
      </c>
      <c r="AT187" s="150" t="s">
        <v>123</v>
      </c>
      <c r="AU187" s="150" t="s">
        <v>88</v>
      </c>
      <c r="AY187" s="17" t="s">
        <v>121</v>
      </c>
      <c r="BE187" s="151">
        <f>IF(N187="základní",J187,0)</f>
        <v>0</v>
      </c>
      <c r="BF187" s="151">
        <f>IF(N187="snížená",J187,0)</f>
        <v>0</v>
      </c>
      <c r="BG187" s="151">
        <f>IF(N187="zákl. přenesená",J187,0)</f>
        <v>0</v>
      </c>
      <c r="BH187" s="151">
        <f>IF(N187="sníž. přenesená",J187,0)</f>
        <v>0</v>
      </c>
      <c r="BI187" s="151">
        <f>IF(N187="nulová",J187,0)</f>
        <v>0</v>
      </c>
      <c r="BJ187" s="17" t="s">
        <v>86</v>
      </c>
      <c r="BK187" s="151">
        <f>ROUND(I187*H187,2)</f>
        <v>0</v>
      </c>
      <c r="BL187" s="17" t="s">
        <v>127</v>
      </c>
      <c r="BM187" s="150" t="s">
        <v>190</v>
      </c>
    </row>
    <row r="188" spans="1:65" s="2" customFormat="1" ht="10">
      <c r="A188" s="30"/>
      <c r="B188" s="31"/>
      <c r="C188" s="30"/>
      <c r="D188" s="152" t="s">
        <v>129</v>
      </c>
      <c r="E188" s="30"/>
      <c r="F188" s="153" t="s">
        <v>189</v>
      </c>
      <c r="G188" s="30"/>
      <c r="H188" s="30"/>
      <c r="I188" s="30"/>
      <c r="J188" s="30"/>
      <c r="K188" s="30"/>
      <c r="L188" s="31"/>
      <c r="M188" s="154"/>
      <c r="N188" s="155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7" t="s">
        <v>129</v>
      </c>
      <c r="AU188" s="17" t="s">
        <v>88</v>
      </c>
    </row>
    <row r="189" spans="1:65" s="13" customFormat="1" ht="10">
      <c r="B189" s="156"/>
      <c r="D189" s="152" t="s">
        <v>131</v>
      </c>
      <c r="E189" s="157" t="s">
        <v>1</v>
      </c>
      <c r="F189" s="158" t="s">
        <v>191</v>
      </c>
      <c r="H189" s="157" t="s">
        <v>1</v>
      </c>
      <c r="L189" s="156"/>
      <c r="M189" s="159"/>
      <c r="N189" s="160"/>
      <c r="O189" s="160"/>
      <c r="P189" s="160"/>
      <c r="Q189" s="160"/>
      <c r="R189" s="160"/>
      <c r="S189" s="160"/>
      <c r="T189" s="161"/>
      <c r="AT189" s="157" t="s">
        <v>131</v>
      </c>
      <c r="AU189" s="157" t="s">
        <v>88</v>
      </c>
      <c r="AV189" s="13" t="s">
        <v>86</v>
      </c>
      <c r="AW189" s="13" t="s">
        <v>34</v>
      </c>
      <c r="AX189" s="13" t="s">
        <v>79</v>
      </c>
      <c r="AY189" s="157" t="s">
        <v>121</v>
      </c>
    </row>
    <row r="190" spans="1:65" s="13" customFormat="1" ht="10">
      <c r="B190" s="156"/>
      <c r="D190" s="152" t="s">
        <v>131</v>
      </c>
      <c r="E190" s="157" t="s">
        <v>1</v>
      </c>
      <c r="F190" s="158" t="s">
        <v>133</v>
      </c>
      <c r="H190" s="157" t="s">
        <v>1</v>
      </c>
      <c r="L190" s="156"/>
      <c r="M190" s="159"/>
      <c r="N190" s="160"/>
      <c r="O190" s="160"/>
      <c r="P190" s="160"/>
      <c r="Q190" s="160"/>
      <c r="R190" s="160"/>
      <c r="S190" s="160"/>
      <c r="T190" s="161"/>
      <c r="AT190" s="157" t="s">
        <v>131</v>
      </c>
      <c r="AU190" s="157" t="s">
        <v>88</v>
      </c>
      <c r="AV190" s="13" t="s">
        <v>86</v>
      </c>
      <c r="AW190" s="13" t="s">
        <v>34</v>
      </c>
      <c r="AX190" s="13" t="s">
        <v>79</v>
      </c>
      <c r="AY190" s="157" t="s">
        <v>121</v>
      </c>
    </row>
    <row r="191" spans="1:65" s="14" customFormat="1" ht="10">
      <c r="B191" s="162"/>
      <c r="D191" s="152" t="s">
        <v>131</v>
      </c>
      <c r="E191" s="163" t="s">
        <v>1</v>
      </c>
      <c r="F191" s="164" t="s">
        <v>134</v>
      </c>
      <c r="H191" s="165">
        <v>8333.3909999999996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3" t="s">
        <v>131</v>
      </c>
      <c r="AU191" s="163" t="s">
        <v>88</v>
      </c>
      <c r="AV191" s="14" t="s">
        <v>88</v>
      </c>
      <c r="AW191" s="14" t="s">
        <v>34</v>
      </c>
      <c r="AX191" s="14" t="s">
        <v>79</v>
      </c>
      <c r="AY191" s="163" t="s">
        <v>121</v>
      </c>
    </row>
    <row r="192" spans="1:65" s="13" customFormat="1" ht="10">
      <c r="B192" s="156"/>
      <c r="D192" s="152" t="s">
        <v>131</v>
      </c>
      <c r="E192" s="157" t="s">
        <v>1</v>
      </c>
      <c r="F192" s="158" t="s">
        <v>135</v>
      </c>
      <c r="H192" s="157" t="s">
        <v>1</v>
      </c>
      <c r="L192" s="156"/>
      <c r="M192" s="159"/>
      <c r="N192" s="160"/>
      <c r="O192" s="160"/>
      <c r="P192" s="160"/>
      <c r="Q192" s="160"/>
      <c r="R192" s="160"/>
      <c r="S192" s="160"/>
      <c r="T192" s="161"/>
      <c r="AT192" s="157" t="s">
        <v>131</v>
      </c>
      <c r="AU192" s="157" t="s">
        <v>88</v>
      </c>
      <c r="AV192" s="13" t="s">
        <v>86</v>
      </c>
      <c r="AW192" s="13" t="s">
        <v>34</v>
      </c>
      <c r="AX192" s="13" t="s">
        <v>79</v>
      </c>
      <c r="AY192" s="157" t="s">
        <v>121</v>
      </c>
    </row>
    <row r="193" spans="1:65" s="14" customFormat="1" ht="10">
      <c r="B193" s="162"/>
      <c r="D193" s="152" t="s">
        <v>131</v>
      </c>
      <c r="E193" s="163" t="s">
        <v>1</v>
      </c>
      <c r="F193" s="164" t="s">
        <v>136</v>
      </c>
      <c r="H193" s="165">
        <v>2244</v>
      </c>
      <c r="L193" s="162"/>
      <c r="M193" s="166"/>
      <c r="N193" s="167"/>
      <c r="O193" s="167"/>
      <c r="P193" s="167"/>
      <c r="Q193" s="167"/>
      <c r="R193" s="167"/>
      <c r="S193" s="167"/>
      <c r="T193" s="168"/>
      <c r="AT193" s="163" t="s">
        <v>131</v>
      </c>
      <c r="AU193" s="163" t="s">
        <v>88</v>
      </c>
      <c r="AV193" s="14" t="s">
        <v>88</v>
      </c>
      <c r="AW193" s="14" t="s">
        <v>34</v>
      </c>
      <c r="AX193" s="14" t="s">
        <v>79</v>
      </c>
      <c r="AY193" s="163" t="s">
        <v>121</v>
      </c>
    </row>
    <row r="194" spans="1:65" s="13" customFormat="1" ht="10">
      <c r="B194" s="156"/>
      <c r="D194" s="152" t="s">
        <v>131</v>
      </c>
      <c r="E194" s="157" t="s">
        <v>1</v>
      </c>
      <c r="F194" s="158" t="s">
        <v>137</v>
      </c>
      <c r="H194" s="157" t="s">
        <v>1</v>
      </c>
      <c r="L194" s="156"/>
      <c r="M194" s="159"/>
      <c r="N194" s="160"/>
      <c r="O194" s="160"/>
      <c r="P194" s="160"/>
      <c r="Q194" s="160"/>
      <c r="R194" s="160"/>
      <c r="S194" s="160"/>
      <c r="T194" s="161"/>
      <c r="AT194" s="157" t="s">
        <v>131</v>
      </c>
      <c r="AU194" s="157" t="s">
        <v>88</v>
      </c>
      <c r="AV194" s="13" t="s">
        <v>86</v>
      </c>
      <c r="AW194" s="13" t="s">
        <v>34</v>
      </c>
      <c r="AX194" s="13" t="s">
        <v>79</v>
      </c>
      <c r="AY194" s="157" t="s">
        <v>121</v>
      </c>
    </row>
    <row r="195" spans="1:65" s="14" customFormat="1" ht="10">
      <c r="B195" s="162"/>
      <c r="D195" s="152" t="s">
        <v>131</v>
      </c>
      <c r="E195" s="163" t="s">
        <v>1</v>
      </c>
      <c r="F195" s="164" t="s">
        <v>138</v>
      </c>
      <c r="H195" s="165">
        <v>899.8</v>
      </c>
      <c r="L195" s="162"/>
      <c r="M195" s="166"/>
      <c r="N195" s="167"/>
      <c r="O195" s="167"/>
      <c r="P195" s="167"/>
      <c r="Q195" s="167"/>
      <c r="R195" s="167"/>
      <c r="S195" s="167"/>
      <c r="T195" s="168"/>
      <c r="AT195" s="163" t="s">
        <v>131</v>
      </c>
      <c r="AU195" s="163" t="s">
        <v>88</v>
      </c>
      <c r="AV195" s="14" t="s">
        <v>88</v>
      </c>
      <c r="AW195" s="14" t="s">
        <v>34</v>
      </c>
      <c r="AX195" s="14" t="s">
        <v>79</v>
      </c>
      <c r="AY195" s="163" t="s">
        <v>121</v>
      </c>
    </row>
    <row r="196" spans="1:65" s="13" customFormat="1" ht="10">
      <c r="B196" s="156"/>
      <c r="D196" s="152" t="s">
        <v>131</v>
      </c>
      <c r="E196" s="157" t="s">
        <v>1</v>
      </c>
      <c r="F196" s="158" t="s">
        <v>139</v>
      </c>
      <c r="H196" s="157" t="s">
        <v>1</v>
      </c>
      <c r="L196" s="156"/>
      <c r="M196" s="159"/>
      <c r="N196" s="160"/>
      <c r="O196" s="160"/>
      <c r="P196" s="160"/>
      <c r="Q196" s="160"/>
      <c r="R196" s="160"/>
      <c r="S196" s="160"/>
      <c r="T196" s="161"/>
      <c r="AT196" s="157" t="s">
        <v>131</v>
      </c>
      <c r="AU196" s="157" t="s">
        <v>88</v>
      </c>
      <c r="AV196" s="13" t="s">
        <v>86</v>
      </c>
      <c r="AW196" s="13" t="s">
        <v>34</v>
      </c>
      <c r="AX196" s="13" t="s">
        <v>79</v>
      </c>
      <c r="AY196" s="157" t="s">
        <v>121</v>
      </c>
    </row>
    <row r="197" spans="1:65" s="14" customFormat="1" ht="10">
      <c r="B197" s="162"/>
      <c r="D197" s="152" t="s">
        <v>131</v>
      </c>
      <c r="E197" s="163" t="s">
        <v>1</v>
      </c>
      <c r="F197" s="164" t="s">
        <v>140</v>
      </c>
      <c r="H197" s="165">
        <v>413.6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AT197" s="163" t="s">
        <v>131</v>
      </c>
      <c r="AU197" s="163" t="s">
        <v>88</v>
      </c>
      <c r="AV197" s="14" t="s">
        <v>88</v>
      </c>
      <c r="AW197" s="14" t="s">
        <v>34</v>
      </c>
      <c r="AX197" s="14" t="s">
        <v>79</v>
      </c>
      <c r="AY197" s="163" t="s">
        <v>121</v>
      </c>
    </row>
    <row r="198" spans="1:65" s="13" customFormat="1" ht="10">
      <c r="B198" s="156"/>
      <c r="D198" s="152" t="s">
        <v>131</v>
      </c>
      <c r="E198" s="157" t="s">
        <v>1</v>
      </c>
      <c r="F198" s="158" t="s">
        <v>141</v>
      </c>
      <c r="H198" s="157" t="s">
        <v>1</v>
      </c>
      <c r="L198" s="156"/>
      <c r="M198" s="159"/>
      <c r="N198" s="160"/>
      <c r="O198" s="160"/>
      <c r="P198" s="160"/>
      <c r="Q198" s="160"/>
      <c r="R198" s="160"/>
      <c r="S198" s="160"/>
      <c r="T198" s="161"/>
      <c r="AT198" s="157" t="s">
        <v>131</v>
      </c>
      <c r="AU198" s="157" t="s">
        <v>88</v>
      </c>
      <c r="AV198" s="13" t="s">
        <v>86</v>
      </c>
      <c r="AW198" s="13" t="s">
        <v>34</v>
      </c>
      <c r="AX198" s="13" t="s">
        <v>79</v>
      </c>
      <c r="AY198" s="157" t="s">
        <v>121</v>
      </c>
    </row>
    <row r="199" spans="1:65" s="14" customFormat="1" ht="10">
      <c r="B199" s="162"/>
      <c r="D199" s="152" t="s">
        <v>131</v>
      </c>
      <c r="E199" s="163" t="s">
        <v>1</v>
      </c>
      <c r="F199" s="164" t="s">
        <v>142</v>
      </c>
      <c r="H199" s="165">
        <v>254.1</v>
      </c>
      <c r="L199" s="162"/>
      <c r="M199" s="166"/>
      <c r="N199" s="167"/>
      <c r="O199" s="167"/>
      <c r="P199" s="167"/>
      <c r="Q199" s="167"/>
      <c r="R199" s="167"/>
      <c r="S199" s="167"/>
      <c r="T199" s="168"/>
      <c r="AT199" s="163" t="s">
        <v>131</v>
      </c>
      <c r="AU199" s="163" t="s">
        <v>88</v>
      </c>
      <c r="AV199" s="14" t="s">
        <v>88</v>
      </c>
      <c r="AW199" s="14" t="s">
        <v>34</v>
      </c>
      <c r="AX199" s="14" t="s">
        <v>79</v>
      </c>
      <c r="AY199" s="163" t="s">
        <v>121</v>
      </c>
    </row>
    <row r="200" spans="1:65" s="13" customFormat="1" ht="10">
      <c r="B200" s="156"/>
      <c r="D200" s="152" t="s">
        <v>131</v>
      </c>
      <c r="E200" s="157" t="s">
        <v>1</v>
      </c>
      <c r="F200" s="158" t="s">
        <v>143</v>
      </c>
      <c r="H200" s="157" t="s">
        <v>1</v>
      </c>
      <c r="L200" s="156"/>
      <c r="M200" s="159"/>
      <c r="N200" s="160"/>
      <c r="O200" s="160"/>
      <c r="P200" s="160"/>
      <c r="Q200" s="160"/>
      <c r="R200" s="160"/>
      <c r="S200" s="160"/>
      <c r="T200" s="161"/>
      <c r="AT200" s="157" t="s">
        <v>131</v>
      </c>
      <c r="AU200" s="157" t="s">
        <v>88</v>
      </c>
      <c r="AV200" s="13" t="s">
        <v>86</v>
      </c>
      <c r="AW200" s="13" t="s">
        <v>34</v>
      </c>
      <c r="AX200" s="13" t="s">
        <v>79</v>
      </c>
      <c r="AY200" s="157" t="s">
        <v>121</v>
      </c>
    </row>
    <row r="201" spans="1:65" s="14" customFormat="1" ht="10">
      <c r="B201" s="162"/>
      <c r="D201" s="152" t="s">
        <v>131</v>
      </c>
      <c r="E201" s="163" t="s">
        <v>1</v>
      </c>
      <c r="F201" s="164" t="s">
        <v>144</v>
      </c>
      <c r="H201" s="165">
        <v>101.2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3" t="s">
        <v>131</v>
      </c>
      <c r="AU201" s="163" t="s">
        <v>88</v>
      </c>
      <c r="AV201" s="14" t="s">
        <v>88</v>
      </c>
      <c r="AW201" s="14" t="s">
        <v>34</v>
      </c>
      <c r="AX201" s="14" t="s">
        <v>79</v>
      </c>
      <c r="AY201" s="163" t="s">
        <v>121</v>
      </c>
    </row>
    <row r="202" spans="1:65" s="13" customFormat="1" ht="10">
      <c r="B202" s="156"/>
      <c r="D202" s="152" t="s">
        <v>131</v>
      </c>
      <c r="E202" s="157" t="s">
        <v>1</v>
      </c>
      <c r="F202" s="158" t="s">
        <v>145</v>
      </c>
      <c r="H202" s="157" t="s">
        <v>1</v>
      </c>
      <c r="L202" s="156"/>
      <c r="M202" s="159"/>
      <c r="N202" s="160"/>
      <c r="O202" s="160"/>
      <c r="P202" s="160"/>
      <c r="Q202" s="160"/>
      <c r="R202" s="160"/>
      <c r="S202" s="160"/>
      <c r="T202" s="161"/>
      <c r="AT202" s="157" t="s">
        <v>131</v>
      </c>
      <c r="AU202" s="157" t="s">
        <v>88</v>
      </c>
      <c r="AV202" s="13" t="s">
        <v>86</v>
      </c>
      <c r="AW202" s="13" t="s">
        <v>34</v>
      </c>
      <c r="AX202" s="13" t="s">
        <v>79</v>
      </c>
      <c r="AY202" s="157" t="s">
        <v>121</v>
      </c>
    </row>
    <row r="203" spans="1:65" s="14" customFormat="1" ht="10">
      <c r="B203" s="162"/>
      <c r="D203" s="152" t="s">
        <v>131</v>
      </c>
      <c r="E203" s="163" t="s">
        <v>1</v>
      </c>
      <c r="F203" s="164" t="s">
        <v>146</v>
      </c>
      <c r="H203" s="165">
        <v>66</v>
      </c>
      <c r="L203" s="162"/>
      <c r="M203" s="166"/>
      <c r="N203" s="167"/>
      <c r="O203" s="167"/>
      <c r="P203" s="167"/>
      <c r="Q203" s="167"/>
      <c r="R203" s="167"/>
      <c r="S203" s="167"/>
      <c r="T203" s="168"/>
      <c r="AT203" s="163" t="s">
        <v>131</v>
      </c>
      <c r="AU203" s="163" t="s">
        <v>88</v>
      </c>
      <c r="AV203" s="14" t="s">
        <v>88</v>
      </c>
      <c r="AW203" s="14" t="s">
        <v>34</v>
      </c>
      <c r="AX203" s="14" t="s">
        <v>79</v>
      </c>
      <c r="AY203" s="163" t="s">
        <v>121</v>
      </c>
    </row>
    <row r="204" spans="1:65" s="13" customFormat="1" ht="10">
      <c r="B204" s="156"/>
      <c r="D204" s="152" t="s">
        <v>131</v>
      </c>
      <c r="E204" s="157" t="s">
        <v>1</v>
      </c>
      <c r="F204" s="158" t="s">
        <v>147</v>
      </c>
      <c r="H204" s="157" t="s">
        <v>1</v>
      </c>
      <c r="L204" s="156"/>
      <c r="M204" s="159"/>
      <c r="N204" s="160"/>
      <c r="O204" s="160"/>
      <c r="P204" s="160"/>
      <c r="Q204" s="160"/>
      <c r="R204" s="160"/>
      <c r="S204" s="160"/>
      <c r="T204" s="161"/>
      <c r="AT204" s="157" t="s">
        <v>131</v>
      </c>
      <c r="AU204" s="157" t="s">
        <v>88</v>
      </c>
      <c r="AV204" s="13" t="s">
        <v>86</v>
      </c>
      <c r="AW204" s="13" t="s">
        <v>34</v>
      </c>
      <c r="AX204" s="13" t="s">
        <v>79</v>
      </c>
      <c r="AY204" s="157" t="s">
        <v>121</v>
      </c>
    </row>
    <row r="205" spans="1:65" s="14" customFormat="1" ht="10">
      <c r="B205" s="162"/>
      <c r="D205" s="152" t="s">
        <v>131</v>
      </c>
      <c r="E205" s="163" t="s">
        <v>1</v>
      </c>
      <c r="F205" s="164" t="s">
        <v>148</v>
      </c>
      <c r="H205" s="165">
        <v>168</v>
      </c>
      <c r="L205" s="162"/>
      <c r="M205" s="166"/>
      <c r="N205" s="167"/>
      <c r="O205" s="167"/>
      <c r="P205" s="167"/>
      <c r="Q205" s="167"/>
      <c r="R205" s="167"/>
      <c r="S205" s="167"/>
      <c r="T205" s="168"/>
      <c r="AT205" s="163" t="s">
        <v>131</v>
      </c>
      <c r="AU205" s="163" t="s">
        <v>88</v>
      </c>
      <c r="AV205" s="14" t="s">
        <v>88</v>
      </c>
      <c r="AW205" s="14" t="s">
        <v>34</v>
      </c>
      <c r="AX205" s="14" t="s">
        <v>79</v>
      </c>
      <c r="AY205" s="163" t="s">
        <v>121</v>
      </c>
    </row>
    <row r="206" spans="1:65" s="15" customFormat="1" ht="10">
      <c r="B206" s="169"/>
      <c r="D206" s="152" t="s">
        <v>131</v>
      </c>
      <c r="E206" s="170" t="s">
        <v>1</v>
      </c>
      <c r="F206" s="171" t="s">
        <v>149</v>
      </c>
      <c r="H206" s="172">
        <v>12480.091</v>
      </c>
      <c r="L206" s="169"/>
      <c r="M206" s="173"/>
      <c r="N206" s="174"/>
      <c r="O206" s="174"/>
      <c r="P206" s="174"/>
      <c r="Q206" s="174"/>
      <c r="R206" s="174"/>
      <c r="S206" s="174"/>
      <c r="T206" s="175"/>
      <c r="AT206" s="170" t="s">
        <v>131</v>
      </c>
      <c r="AU206" s="170" t="s">
        <v>88</v>
      </c>
      <c r="AV206" s="15" t="s">
        <v>127</v>
      </c>
      <c r="AW206" s="15" t="s">
        <v>34</v>
      </c>
      <c r="AX206" s="15" t="s">
        <v>86</v>
      </c>
      <c r="AY206" s="170" t="s">
        <v>121</v>
      </c>
    </row>
    <row r="207" spans="1:65" s="12" customFormat="1" ht="22.75" customHeight="1">
      <c r="B207" s="127"/>
      <c r="D207" s="128" t="s">
        <v>78</v>
      </c>
      <c r="E207" s="137" t="s">
        <v>163</v>
      </c>
      <c r="F207" s="137" t="s">
        <v>192</v>
      </c>
      <c r="J207" s="138">
        <f>BK207</f>
        <v>0</v>
      </c>
      <c r="L207" s="127"/>
      <c r="M207" s="131"/>
      <c r="N207" s="132"/>
      <c r="O207" s="132"/>
      <c r="P207" s="133">
        <f>SUM(P208:P232)</f>
        <v>0</v>
      </c>
      <c r="Q207" s="132"/>
      <c r="R207" s="133">
        <f>SUM(R208:R232)</f>
        <v>0</v>
      </c>
      <c r="S207" s="132"/>
      <c r="T207" s="134">
        <f>SUM(T208:T232)</f>
        <v>0</v>
      </c>
      <c r="AR207" s="128" t="s">
        <v>86</v>
      </c>
      <c r="AT207" s="135" t="s">
        <v>78</v>
      </c>
      <c r="AU207" s="135" t="s">
        <v>86</v>
      </c>
      <c r="AY207" s="128" t="s">
        <v>121</v>
      </c>
      <c r="BK207" s="136">
        <f>SUM(BK208:BK232)</f>
        <v>0</v>
      </c>
    </row>
    <row r="208" spans="1:65" s="2" customFormat="1" ht="16.5" customHeight="1">
      <c r="A208" s="30"/>
      <c r="B208" s="139"/>
      <c r="C208" s="140" t="s">
        <v>193</v>
      </c>
      <c r="D208" s="140" t="s">
        <v>123</v>
      </c>
      <c r="E208" s="141" t="s">
        <v>194</v>
      </c>
      <c r="F208" s="142" t="s">
        <v>195</v>
      </c>
      <c r="G208" s="143" t="s">
        <v>172</v>
      </c>
      <c r="H208" s="144">
        <v>11360.81</v>
      </c>
      <c r="I208" s="145"/>
      <c r="J208" s="145">
        <f>ROUND(I208*H208,2)</f>
        <v>0</v>
      </c>
      <c r="K208" s="142" t="s">
        <v>153</v>
      </c>
      <c r="L208" s="31"/>
      <c r="M208" s="146" t="s">
        <v>1</v>
      </c>
      <c r="N208" s="147" t="s">
        <v>44</v>
      </c>
      <c r="O208" s="148">
        <v>0</v>
      </c>
      <c r="P208" s="148">
        <f>O208*H208</f>
        <v>0</v>
      </c>
      <c r="Q208" s="148">
        <v>0</v>
      </c>
      <c r="R208" s="148">
        <f>Q208*H208</f>
        <v>0</v>
      </c>
      <c r="S208" s="148">
        <v>0</v>
      </c>
      <c r="T208" s="149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0" t="s">
        <v>127</v>
      </c>
      <c r="AT208" s="150" t="s">
        <v>123</v>
      </c>
      <c r="AU208" s="150" t="s">
        <v>88</v>
      </c>
      <c r="AY208" s="17" t="s">
        <v>121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7" t="s">
        <v>86</v>
      </c>
      <c r="BK208" s="151">
        <f>ROUND(I208*H208,2)</f>
        <v>0</v>
      </c>
      <c r="BL208" s="17" t="s">
        <v>127</v>
      </c>
      <c r="BM208" s="150" t="s">
        <v>196</v>
      </c>
    </row>
    <row r="209" spans="1:51" s="2" customFormat="1" ht="10">
      <c r="A209" s="30"/>
      <c r="B209" s="31"/>
      <c r="C209" s="30"/>
      <c r="D209" s="152" t="s">
        <v>129</v>
      </c>
      <c r="E209" s="30"/>
      <c r="F209" s="153" t="s">
        <v>195</v>
      </c>
      <c r="G209" s="30"/>
      <c r="H209" s="30"/>
      <c r="I209" s="30"/>
      <c r="J209" s="30"/>
      <c r="K209" s="30"/>
      <c r="L209" s="31"/>
      <c r="M209" s="154"/>
      <c r="N209" s="155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7" t="s">
        <v>129</v>
      </c>
      <c r="AU209" s="17" t="s">
        <v>88</v>
      </c>
    </row>
    <row r="210" spans="1:51" s="13" customFormat="1" ht="10">
      <c r="B210" s="156"/>
      <c r="D210" s="152" t="s">
        <v>131</v>
      </c>
      <c r="E210" s="157" t="s">
        <v>1</v>
      </c>
      <c r="F210" s="158" t="s">
        <v>197</v>
      </c>
      <c r="H210" s="157" t="s">
        <v>1</v>
      </c>
      <c r="L210" s="156"/>
      <c r="M210" s="159"/>
      <c r="N210" s="160"/>
      <c r="O210" s="160"/>
      <c r="P210" s="160"/>
      <c r="Q210" s="160"/>
      <c r="R210" s="160"/>
      <c r="S210" s="160"/>
      <c r="T210" s="161"/>
      <c r="AT210" s="157" t="s">
        <v>131</v>
      </c>
      <c r="AU210" s="157" t="s">
        <v>88</v>
      </c>
      <c r="AV210" s="13" t="s">
        <v>86</v>
      </c>
      <c r="AW210" s="13" t="s">
        <v>34</v>
      </c>
      <c r="AX210" s="13" t="s">
        <v>79</v>
      </c>
      <c r="AY210" s="157" t="s">
        <v>121</v>
      </c>
    </row>
    <row r="211" spans="1:51" s="13" customFormat="1" ht="10">
      <c r="B211" s="156"/>
      <c r="D211" s="152" t="s">
        <v>131</v>
      </c>
      <c r="E211" s="157" t="s">
        <v>1</v>
      </c>
      <c r="F211" s="158" t="s">
        <v>198</v>
      </c>
      <c r="H211" s="157" t="s">
        <v>1</v>
      </c>
      <c r="L211" s="156"/>
      <c r="M211" s="159"/>
      <c r="N211" s="160"/>
      <c r="O211" s="160"/>
      <c r="P211" s="160"/>
      <c r="Q211" s="160"/>
      <c r="R211" s="160"/>
      <c r="S211" s="160"/>
      <c r="T211" s="161"/>
      <c r="AT211" s="157" t="s">
        <v>131</v>
      </c>
      <c r="AU211" s="157" t="s">
        <v>88</v>
      </c>
      <c r="AV211" s="13" t="s">
        <v>86</v>
      </c>
      <c r="AW211" s="13" t="s">
        <v>34</v>
      </c>
      <c r="AX211" s="13" t="s">
        <v>79</v>
      </c>
      <c r="AY211" s="157" t="s">
        <v>121</v>
      </c>
    </row>
    <row r="212" spans="1:51" s="13" customFormat="1" ht="10">
      <c r="B212" s="156"/>
      <c r="D212" s="152" t="s">
        <v>131</v>
      </c>
      <c r="E212" s="157" t="s">
        <v>1</v>
      </c>
      <c r="F212" s="158" t="s">
        <v>133</v>
      </c>
      <c r="H212" s="157" t="s">
        <v>1</v>
      </c>
      <c r="L212" s="156"/>
      <c r="M212" s="159"/>
      <c r="N212" s="160"/>
      <c r="O212" s="160"/>
      <c r="P212" s="160"/>
      <c r="Q212" s="160"/>
      <c r="R212" s="160"/>
      <c r="S212" s="160"/>
      <c r="T212" s="161"/>
      <c r="AT212" s="157" t="s">
        <v>131</v>
      </c>
      <c r="AU212" s="157" t="s">
        <v>88</v>
      </c>
      <c r="AV212" s="13" t="s">
        <v>86</v>
      </c>
      <c r="AW212" s="13" t="s">
        <v>34</v>
      </c>
      <c r="AX212" s="13" t="s">
        <v>79</v>
      </c>
      <c r="AY212" s="157" t="s">
        <v>121</v>
      </c>
    </row>
    <row r="213" spans="1:51" s="14" customFormat="1" ht="10">
      <c r="B213" s="162"/>
      <c r="D213" s="152" t="s">
        <v>131</v>
      </c>
      <c r="E213" s="163" t="s">
        <v>1</v>
      </c>
      <c r="F213" s="164" t="s">
        <v>199</v>
      </c>
      <c r="H213" s="165">
        <v>7575.81</v>
      </c>
      <c r="L213" s="162"/>
      <c r="M213" s="166"/>
      <c r="N213" s="167"/>
      <c r="O213" s="167"/>
      <c r="P213" s="167"/>
      <c r="Q213" s="167"/>
      <c r="R213" s="167"/>
      <c r="S213" s="167"/>
      <c r="T213" s="168"/>
      <c r="AT213" s="163" t="s">
        <v>131</v>
      </c>
      <c r="AU213" s="163" t="s">
        <v>88</v>
      </c>
      <c r="AV213" s="14" t="s">
        <v>88</v>
      </c>
      <c r="AW213" s="14" t="s">
        <v>34</v>
      </c>
      <c r="AX213" s="14" t="s">
        <v>79</v>
      </c>
      <c r="AY213" s="163" t="s">
        <v>121</v>
      </c>
    </row>
    <row r="214" spans="1:51" s="13" customFormat="1" ht="10">
      <c r="B214" s="156"/>
      <c r="D214" s="152" t="s">
        <v>131</v>
      </c>
      <c r="E214" s="157" t="s">
        <v>1</v>
      </c>
      <c r="F214" s="158" t="s">
        <v>135</v>
      </c>
      <c r="H214" s="157" t="s">
        <v>1</v>
      </c>
      <c r="L214" s="156"/>
      <c r="M214" s="159"/>
      <c r="N214" s="160"/>
      <c r="O214" s="160"/>
      <c r="P214" s="160"/>
      <c r="Q214" s="160"/>
      <c r="R214" s="160"/>
      <c r="S214" s="160"/>
      <c r="T214" s="161"/>
      <c r="AT214" s="157" t="s">
        <v>131</v>
      </c>
      <c r="AU214" s="157" t="s">
        <v>88</v>
      </c>
      <c r="AV214" s="13" t="s">
        <v>86</v>
      </c>
      <c r="AW214" s="13" t="s">
        <v>34</v>
      </c>
      <c r="AX214" s="13" t="s">
        <v>79</v>
      </c>
      <c r="AY214" s="157" t="s">
        <v>121</v>
      </c>
    </row>
    <row r="215" spans="1:51" s="14" customFormat="1" ht="10">
      <c r="B215" s="162"/>
      <c r="D215" s="152" t="s">
        <v>131</v>
      </c>
      <c r="E215" s="163" t="s">
        <v>1</v>
      </c>
      <c r="F215" s="164" t="s">
        <v>200</v>
      </c>
      <c r="H215" s="165">
        <v>2040</v>
      </c>
      <c r="L215" s="162"/>
      <c r="M215" s="166"/>
      <c r="N215" s="167"/>
      <c r="O215" s="167"/>
      <c r="P215" s="167"/>
      <c r="Q215" s="167"/>
      <c r="R215" s="167"/>
      <c r="S215" s="167"/>
      <c r="T215" s="168"/>
      <c r="AT215" s="163" t="s">
        <v>131</v>
      </c>
      <c r="AU215" s="163" t="s">
        <v>88</v>
      </c>
      <c r="AV215" s="14" t="s">
        <v>88</v>
      </c>
      <c r="AW215" s="14" t="s">
        <v>34</v>
      </c>
      <c r="AX215" s="14" t="s">
        <v>79</v>
      </c>
      <c r="AY215" s="163" t="s">
        <v>121</v>
      </c>
    </row>
    <row r="216" spans="1:51" s="13" customFormat="1" ht="10">
      <c r="B216" s="156"/>
      <c r="D216" s="152" t="s">
        <v>131</v>
      </c>
      <c r="E216" s="157" t="s">
        <v>1</v>
      </c>
      <c r="F216" s="158" t="s">
        <v>137</v>
      </c>
      <c r="H216" s="157" t="s">
        <v>1</v>
      </c>
      <c r="L216" s="156"/>
      <c r="M216" s="159"/>
      <c r="N216" s="160"/>
      <c r="O216" s="160"/>
      <c r="P216" s="160"/>
      <c r="Q216" s="160"/>
      <c r="R216" s="160"/>
      <c r="S216" s="160"/>
      <c r="T216" s="161"/>
      <c r="AT216" s="157" t="s">
        <v>131</v>
      </c>
      <c r="AU216" s="157" t="s">
        <v>88</v>
      </c>
      <c r="AV216" s="13" t="s">
        <v>86</v>
      </c>
      <c r="AW216" s="13" t="s">
        <v>34</v>
      </c>
      <c r="AX216" s="13" t="s">
        <v>79</v>
      </c>
      <c r="AY216" s="157" t="s">
        <v>121</v>
      </c>
    </row>
    <row r="217" spans="1:51" s="14" customFormat="1" ht="10">
      <c r="B217" s="162"/>
      <c r="D217" s="152" t="s">
        <v>131</v>
      </c>
      <c r="E217" s="163" t="s">
        <v>1</v>
      </c>
      <c r="F217" s="164" t="s">
        <v>177</v>
      </c>
      <c r="H217" s="165">
        <v>818</v>
      </c>
      <c r="L217" s="162"/>
      <c r="M217" s="166"/>
      <c r="N217" s="167"/>
      <c r="O217" s="167"/>
      <c r="P217" s="167"/>
      <c r="Q217" s="167"/>
      <c r="R217" s="167"/>
      <c r="S217" s="167"/>
      <c r="T217" s="168"/>
      <c r="AT217" s="163" t="s">
        <v>131</v>
      </c>
      <c r="AU217" s="163" t="s">
        <v>88</v>
      </c>
      <c r="AV217" s="14" t="s">
        <v>88</v>
      </c>
      <c r="AW217" s="14" t="s">
        <v>34</v>
      </c>
      <c r="AX217" s="14" t="s">
        <v>79</v>
      </c>
      <c r="AY217" s="163" t="s">
        <v>121</v>
      </c>
    </row>
    <row r="218" spans="1:51" s="13" customFormat="1" ht="10">
      <c r="B218" s="156"/>
      <c r="D218" s="152" t="s">
        <v>131</v>
      </c>
      <c r="E218" s="157" t="s">
        <v>1</v>
      </c>
      <c r="F218" s="158" t="s">
        <v>139</v>
      </c>
      <c r="H218" s="157" t="s">
        <v>1</v>
      </c>
      <c r="L218" s="156"/>
      <c r="M218" s="159"/>
      <c r="N218" s="160"/>
      <c r="O218" s="160"/>
      <c r="P218" s="160"/>
      <c r="Q218" s="160"/>
      <c r="R218" s="160"/>
      <c r="S218" s="160"/>
      <c r="T218" s="161"/>
      <c r="AT218" s="157" t="s">
        <v>131</v>
      </c>
      <c r="AU218" s="157" t="s">
        <v>88</v>
      </c>
      <c r="AV218" s="13" t="s">
        <v>86</v>
      </c>
      <c r="AW218" s="13" t="s">
        <v>34</v>
      </c>
      <c r="AX218" s="13" t="s">
        <v>79</v>
      </c>
      <c r="AY218" s="157" t="s">
        <v>121</v>
      </c>
    </row>
    <row r="219" spans="1:51" s="14" customFormat="1" ht="10">
      <c r="B219" s="162"/>
      <c r="D219" s="152" t="s">
        <v>131</v>
      </c>
      <c r="E219" s="163" t="s">
        <v>1</v>
      </c>
      <c r="F219" s="164" t="s">
        <v>201</v>
      </c>
      <c r="H219" s="165">
        <v>376</v>
      </c>
      <c r="L219" s="162"/>
      <c r="M219" s="166"/>
      <c r="N219" s="167"/>
      <c r="O219" s="167"/>
      <c r="P219" s="167"/>
      <c r="Q219" s="167"/>
      <c r="R219" s="167"/>
      <c r="S219" s="167"/>
      <c r="T219" s="168"/>
      <c r="AT219" s="163" t="s">
        <v>131</v>
      </c>
      <c r="AU219" s="163" t="s">
        <v>88</v>
      </c>
      <c r="AV219" s="14" t="s">
        <v>88</v>
      </c>
      <c r="AW219" s="14" t="s">
        <v>34</v>
      </c>
      <c r="AX219" s="14" t="s">
        <v>79</v>
      </c>
      <c r="AY219" s="163" t="s">
        <v>121</v>
      </c>
    </row>
    <row r="220" spans="1:51" s="13" customFormat="1" ht="10">
      <c r="B220" s="156"/>
      <c r="D220" s="152" t="s">
        <v>131</v>
      </c>
      <c r="E220" s="157" t="s">
        <v>1</v>
      </c>
      <c r="F220" s="158" t="s">
        <v>141</v>
      </c>
      <c r="H220" s="157" t="s">
        <v>1</v>
      </c>
      <c r="L220" s="156"/>
      <c r="M220" s="159"/>
      <c r="N220" s="160"/>
      <c r="O220" s="160"/>
      <c r="P220" s="160"/>
      <c r="Q220" s="160"/>
      <c r="R220" s="160"/>
      <c r="S220" s="160"/>
      <c r="T220" s="161"/>
      <c r="AT220" s="157" t="s">
        <v>131</v>
      </c>
      <c r="AU220" s="157" t="s">
        <v>88</v>
      </c>
      <c r="AV220" s="13" t="s">
        <v>86</v>
      </c>
      <c r="AW220" s="13" t="s">
        <v>34</v>
      </c>
      <c r="AX220" s="13" t="s">
        <v>79</v>
      </c>
      <c r="AY220" s="157" t="s">
        <v>121</v>
      </c>
    </row>
    <row r="221" spans="1:51" s="14" customFormat="1" ht="10">
      <c r="B221" s="162"/>
      <c r="D221" s="152" t="s">
        <v>131</v>
      </c>
      <c r="E221" s="163" t="s">
        <v>1</v>
      </c>
      <c r="F221" s="164" t="s">
        <v>202</v>
      </c>
      <c r="H221" s="165">
        <v>231</v>
      </c>
      <c r="L221" s="162"/>
      <c r="M221" s="166"/>
      <c r="N221" s="167"/>
      <c r="O221" s="167"/>
      <c r="P221" s="167"/>
      <c r="Q221" s="167"/>
      <c r="R221" s="167"/>
      <c r="S221" s="167"/>
      <c r="T221" s="168"/>
      <c r="AT221" s="163" t="s">
        <v>131</v>
      </c>
      <c r="AU221" s="163" t="s">
        <v>88</v>
      </c>
      <c r="AV221" s="14" t="s">
        <v>88</v>
      </c>
      <c r="AW221" s="14" t="s">
        <v>34</v>
      </c>
      <c r="AX221" s="14" t="s">
        <v>79</v>
      </c>
      <c r="AY221" s="163" t="s">
        <v>121</v>
      </c>
    </row>
    <row r="222" spans="1:51" s="13" customFormat="1" ht="10">
      <c r="B222" s="156"/>
      <c r="D222" s="152" t="s">
        <v>131</v>
      </c>
      <c r="E222" s="157" t="s">
        <v>1</v>
      </c>
      <c r="F222" s="158" t="s">
        <v>143</v>
      </c>
      <c r="H222" s="157" t="s">
        <v>1</v>
      </c>
      <c r="L222" s="156"/>
      <c r="M222" s="159"/>
      <c r="N222" s="160"/>
      <c r="O222" s="160"/>
      <c r="P222" s="160"/>
      <c r="Q222" s="160"/>
      <c r="R222" s="160"/>
      <c r="S222" s="160"/>
      <c r="T222" s="161"/>
      <c r="AT222" s="157" t="s">
        <v>131</v>
      </c>
      <c r="AU222" s="157" t="s">
        <v>88</v>
      </c>
      <c r="AV222" s="13" t="s">
        <v>86</v>
      </c>
      <c r="AW222" s="13" t="s">
        <v>34</v>
      </c>
      <c r="AX222" s="13" t="s">
        <v>79</v>
      </c>
      <c r="AY222" s="157" t="s">
        <v>121</v>
      </c>
    </row>
    <row r="223" spans="1:51" s="14" customFormat="1" ht="10">
      <c r="B223" s="162"/>
      <c r="D223" s="152" t="s">
        <v>131</v>
      </c>
      <c r="E223" s="163" t="s">
        <v>1</v>
      </c>
      <c r="F223" s="164" t="s">
        <v>203</v>
      </c>
      <c r="H223" s="165">
        <v>92</v>
      </c>
      <c r="L223" s="162"/>
      <c r="M223" s="166"/>
      <c r="N223" s="167"/>
      <c r="O223" s="167"/>
      <c r="P223" s="167"/>
      <c r="Q223" s="167"/>
      <c r="R223" s="167"/>
      <c r="S223" s="167"/>
      <c r="T223" s="168"/>
      <c r="AT223" s="163" t="s">
        <v>131</v>
      </c>
      <c r="AU223" s="163" t="s">
        <v>88</v>
      </c>
      <c r="AV223" s="14" t="s">
        <v>88</v>
      </c>
      <c r="AW223" s="14" t="s">
        <v>34</v>
      </c>
      <c r="AX223" s="14" t="s">
        <v>79</v>
      </c>
      <c r="AY223" s="163" t="s">
        <v>121</v>
      </c>
    </row>
    <row r="224" spans="1:51" s="13" customFormat="1" ht="10">
      <c r="B224" s="156"/>
      <c r="D224" s="152" t="s">
        <v>131</v>
      </c>
      <c r="E224" s="157" t="s">
        <v>1</v>
      </c>
      <c r="F224" s="158" t="s">
        <v>145</v>
      </c>
      <c r="H224" s="157" t="s">
        <v>1</v>
      </c>
      <c r="L224" s="156"/>
      <c r="M224" s="159"/>
      <c r="N224" s="160"/>
      <c r="O224" s="160"/>
      <c r="P224" s="160"/>
      <c r="Q224" s="160"/>
      <c r="R224" s="160"/>
      <c r="S224" s="160"/>
      <c r="T224" s="161"/>
      <c r="AT224" s="157" t="s">
        <v>131</v>
      </c>
      <c r="AU224" s="157" t="s">
        <v>88</v>
      </c>
      <c r="AV224" s="13" t="s">
        <v>86</v>
      </c>
      <c r="AW224" s="13" t="s">
        <v>34</v>
      </c>
      <c r="AX224" s="13" t="s">
        <v>79</v>
      </c>
      <c r="AY224" s="157" t="s">
        <v>121</v>
      </c>
    </row>
    <row r="225" spans="1:65" s="14" customFormat="1" ht="10">
      <c r="B225" s="162"/>
      <c r="D225" s="152" t="s">
        <v>131</v>
      </c>
      <c r="E225" s="163" t="s">
        <v>1</v>
      </c>
      <c r="F225" s="164" t="s">
        <v>204</v>
      </c>
      <c r="H225" s="165">
        <v>60</v>
      </c>
      <c r="L225" s="162"/>
      <c r="M225" s="166"/>
      <c r="N225" s="167"/>
      <c r="O225" s="167"/>
      <c r="P225" s="167"/>
      <c r="Q225" s="167"/>
      <c r="R225" s="167"/>
      <c r="S225" s="167"/>
      <c r="T225" s="168"/>
      <c r="AT225" s="163" t="s">
        <v>131</v>
      </c>
      <c r="AU225" s="163" t="s">
        <v>88</v>
      </c>
      <c r="AV225" s="14" t="s">
        <v>88</v>
      </c>
      <c r="AW225" s="14" t="s">
        <v>34</v>
      </c>
      <c r="AX225" s="14" t="s">
        <v>79</v>
      </c>
      <c r="AY225" s="163" t="s">
        <v>121</v>
      </c>
    </row>
    <row r="226" spans="1:65" s="13" customFormat="1" ht="10">
      <c r="B226" s="156"/>
      <c r="D226" s="152" t="s">
        <v>131</v>
      </c>
      <c r="E226" s="157" t="s">
        <v>1</v>
      </c>
      <c r="F226" s="158" t="s">
        <v>147</v>
      </c>
      <c r="H226" s="157" t="s">
        <v>1</v>
      </c>
      <c r="L226" s="156"/>
      <c r="M226" s="159"/>
      <c r="N226" s="160"/>
      <c r="O226" s="160"/>
      <c r="P226" s="160"/>
      <c r="Q226" s="160"/>
      <c r="R226" s="160"/>
      <c r="S226" s="160"/>
      <c r="T226" s="161"/>
      <c r="AT226" s="157" t="s">
        <v>131</v>
      </c>
      <c r="AU226" s="157" t="s">
        <v>88</v>
      </c>
      <c r="AV226" s="13" t="s">
        <v>86</v>
      </c>
      <c r="AW226" s="13" t="s">
        <v>34</v>
      </c>
      <c r="AX226" s="13" t="s">
        <v>79</v>
      </c>
      <c r="AY226" s="157" t="s">
        <v>121</v>
      </c>
    </row>
    <row r="227" spans="1:65" s="14" customFormat="1" ht="10">
      <c r="B227" s="162"/>
      <c r="D227" s="152" t="s">
        <v>131</v>
      </c>
      <c r="E227" s="163" t="s">
        <v>1</v>
      </c>
      <c r="F227" s="164" t="s">
        <v>148</v>
      </c>
      <c r="H227" s="165">
        <v>168</v>
      </c>
      <c r="L227" s="162"/>
      <c r="M227" s="166"/>
      <c r="N227" s="167"/>
      <c r="O227" s="167"/>
      <c r="P227" s="167"/>
      <c r="Q227" s="167"/>
      <c r="R227" s="167"/>
      <c r="S227" s="167"/>
      <c r="T227" s="168"/>
      <c r="AT227" s="163" t="s">
        <v>131</v>
      </c>
      <c r="AU227" s="163" t="s">
        <v>88</v>
      </c>
      <c r="AV227" s="14" t="s">
        <v>88</v>
      </c>
      <c r="AW227" s="14" t="s">
        <v>34</v>
      </c>
      <c r="AX227" s="14" t="s">
        <v>79</v>
      </c>
      <c r="AY227" s="163" t="s">
        <v>121</v>
      </c>
    </row>
    <row r="228" spans="1:65" s="15" customFormat="1" ht="10">
      <c r="B228" s="169"/>
      <c r="D228" s="152" t="s">
        <v>131</v>
      </c>
      <c r="E228" s="170" t="s">
        <v>1</v>
      </c>
      <c r="F228" s="171" t="s">
        <v>149</v>
      </c>
      <c r="H228" s="172">
        <v>11360.810000000001</v>
      </c>
      <c r="L228" s="169"/>
      <c r="M228" s="173"/>
      <c r="N228" s="174"/>
      <c r="O228" s="174"/>
      <c r="P228" s="174"/>
      <c r="Q228" s="174"/>
      <c r="R228" s="174"/>
      <c r="S228" s="174"/>
      <c r="T228" s="175"/>
      <c r="AT228" s="170" t="s">
        <v>131</v>
      </c>
      <c r="AU228" s="170" t="s">
        <v>88</v>
      </c>
      <c r="AV228" s="15" t="s">
        <v>127</v>
      </c>
      <c r="AW228" s="15" t="s">
        <v>34</v>
      </c>
      <c r="AX228" s="15" t="s">
        <v>86</v>
      </c>
      <c r="AY228" s="170" t="s">
        <v>121</v>
      </c>
    </row>
    <row r="229" spans="1:65" s="2" customFormat="1" ht="16.5" customHeight="1">
      <c r="A229" s="30"/>
      <c r="B229" s="139"/>
      <c r="C229" s="140" t="s">
        <v>205</v>
      </c>
      <c r="D229" s="140" t="s">
        <v>123</v>
      </c>
      <c r="E229" s="141" t="s">
        <v>206</v>
      </c>
      <c r="F229" s="142" t="s">
        <v>207</v>
      </c>
      <c r="G229" s="143" t="s">
        <v>172</v>
      </c>
      <c r="H229" s="144">
        <v>200</v>
      </c>
      <c r="I229" s="145"/>
      <c r="J229" s="145">
        <f>ROUND(I229*H229,2)</f>
        <v>0</v>
      </c>
      <c r="K229" s="142" t="s">
        <v>153</v>
      </c>
      <c r="L229" s="31"/>
      <c r="M229" s="146" t="s">
        <v>1</v>
      </c>
      <c r="N229" s="147" t="s">
        <v>44</v>
      </c>
      <c r="O229" s="148">
        <v>0</v>
      </c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0" t="s">
        <v>127</v>
      </c>
      <c r="AT229" s="150" t="s">
        <v>123</v>
      </c>
      <c r="AU229" s="150" t="s">
        <v>88</v>
      </c>
      <c r="AY229" s="17" t="s">
        <v>121</v>
      </c>
      <c r="BE229" s="151">
        <f>IF(N229="základní",J229,0)</f>
        <v>0</v>
      </c>
      <c r="BF229" s="151">
        <f>IF(N229="snížená",J229,0)</f>
        <v>0</v>
      </c>
      <c r="BG229" s="151">
        <f>IF(N229="zákl. přenesená",J229,0)</f>
        <v>0</v>
      </c>
      <c r="BH229" s="151">
        <f>IF(N229="sníž. přenesená",J229,0)</f>
        <v>0</v>
      </c>
      <c r="BI229" s="151">
        <f>IF(N229="nulová",J229,0)</f>
        <v>0</v>
      </c>
      <c r="BJ229" s="17" t="s">
        <v>86</v>
      </c>
      <c r="BK229" s="151">
        <f>ROUND(I229*H229,2)</f>
        <v>0</v>
      </c>
      <c r="BL229" s="17" t="s">
        <v>127</v>
      </c>
      <c r="BM229" s="150" t="s">
        <v>208</v>
      </c>
    </row>
    <row r="230" spans="1:65" s="2" customFormat="1" ht="10">
      <c r="A230" s="30"/>
      <c r="B230" s="31"/>
      <c r="C230" s="30"/>
      <c r="D230" s="152" t="s">
        <v>129</v>
      </c>
      <c r="E230" s="30"/>
      <c r="F230" s="153" t="s">
        <v>207</v>
      </c>
      <c r="G230" s="30"/>
      <c r="H230" s="30"/>
      <c r="I230" s="30"/>
      <c r="J230" s="30"/>
      <c r="K230" s="30"/>
      <c r="L230" s="31"/>
      <c r="M230" s="154"/>
      <c r="N230" s="155"/>
      <c r="O230" s="56"/>
      <c r="P230" s="56"/>
      <c r="Q230" s="56"/>
      <c r="R230" s="56"/>
      <c r="S230" s="56"/>
      <c r="T230" s="57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7" t="s">
        <v>129</v>
      </c>
      <c r="AU230" s="17" t="s">
        <v>88</v>
      </c>
    </row>
    <row r="231" spans="1:65" s="13" customFormat="1" ht="10">
      <c r="B231" s="156"/>
      <c r="D231" s="152" t="s">
        <v>131</v>
      </c>
      <c r="E231" s="157" t="s">
        <v>1</v>
      </c>
      <c r="F231" s="158" t="s">
        <v>209</v>
      </c>
      <c r="H231" s="157" t="s">
        <v>1</v>
      </c>
      <c r="L231" s="156"/>
      <c r="M231" s="159"/>
      <c r="N231" s="160"/>
      <c r="O231" s="160"/>
      <c r="P231" s="160"/>
      <c r="Q231" s="160"/>
      <c r="R231" s="160"/>
      <c r="S231" s="160"/>
      <c r="T231" s="161"/>
      <c r="AT231" s="157" t="s">
        <v>131</v>
      </c>
      <c r="AU231" s="157" t="s">
        <v>88</v>
      </c>
      <c r="AV231" s="13" t="s">
        <v>86</v>
      </c>
      <c r="AW231" s="13" t="s">
        <v>34</v>
      </c>
      <c r="AX231" s="13" t="s">
        <v>79</v>
      </c>
      <c r="AY231" s="157" t="s">
        <v>121</v>
      </c>
    </row>
    <row r="232" spans="1:65" s="14" customFormat="1" ht="10">
      <c r="B232" s="162"/>
      <c r="D232" s="152" t="s">
        <v>131</v>
      </c>
      <c r="E232" s="163" t="s">
        <v>1</v>
      </c>
      <c r="F232" s="164" t="s">
        <v>210</v>
      </c>
      <c r="H232" s="165">
        <v>200</v>
      </c>
      <c r="L232" s="162"/>
      <c r="M232" s="166"/>
      <c r="N232" s="167"/>
      <c r="O232" s="167"/>
      <c r="P232" s="167"/>
      <c r="Q232" s="167"/>
      <c r="R232" s="167"/>
      <c r="S232" s="167"/>
      <c r="T232" s="168"/>
      <c r="AT232" s="163" t="s">
        <v>131</v>
      </c>
      <c r="AU232" s="163" t="s">
        <v>88</v>
      </c>
      <c r="AV232" s="14" t="s">
        <v>88</v>
      </c>
      <c r="AW232" s="14" t="s">
        <v>34</v>
      </c>
      <c r="AX232" s="14" t="s">
        <v>86</v>
      </c>
      <c r="AY232" s="163" t="s">
        <v>121</v>
      </c>
    </row>
    <row r="233" spans="1:65" s="12" customFormat="1" ht="22.75" customHeight="1">
      <c r="B233" s="127"/>
      <c r="D233" s="128" t="s">
        <v>78</v>
      </c>
      <c r="E233" s="137" t="s">
        <v>187</v>
      </c>
      <c r="F233" s="137" t="s">
        <v>211</v>
      </c>
      <c r="J233" s="138">
        <f>BK233</f>
        <v>0</v>
      </c>
      <c r="L233" s="127"/>
      <c r="M233" s="131"/>
      <c r="N233" s="132"/>
      <c r="O233" s="132"/>
      <c r="P233" s="133">
        <f>SUM(P234:P243)</f>
        <v>0</v>
      </c>
      <c r="Q233" s="132"/>
      <c r="R233" s="133">
        <f>SUM(R234:R243)</f>
        <v>0</v>
      </c>
      <c r="S233" s="132"/>
      <c r="T233" s="134">
        <f>SUM(T234:T243)</f>
        <v>0</v>
      </c>
      <c r="AR233" s="128" t="s">
        <v>86</v>
      </c>
      <c r="AT233" s="135" t="s">
        <v>78</v>
      </c>
      <c r="AU233" s="135" t="s">
        <v>86</v>
      </c>
      <c r="AY233" s="128" t="s">
        <v>121</v>
      </c>
      <c r="BK233" s="136">
        <f>SUM(BK234:BK243)</f>
        <v>0</v>
      </c>
    </row>
    <row r="234" spans="1:65" s="2" customFormat="1" ht="16.5" customHeight="1">
      <c r="A234" s="30"/>
      <c r="B234" s="139"/>
      <c r="C234" s="140" t="s">
        <v>212</v>
      </c>
      <c r="D234" s="140" t="s">
        <v>123</v>
      </c>
      <c r="E234" s="141" t="s">
        <v>213</v>
      </c>
      <c r="F234" s="142" t="s">
        <v>214</v>
      </c>
      <c r="G234" s="143" t="s">
        <v>152</v>
      </c>
      <c r="H234" s="144">
        <v>30</v>
      </c>
      <c r="I234" s="145"/>
      <c r="J234" s="145">
        <f>ROUND(I234*H234,2)</f>
        <v>0</v>
      </c>
      <c r="K234" s="142" t="s">
        <v>153</v>
      </c>
      <c r="L234" s="31"/>
      <c r="M234" s="146" t="s">
        <v>1</v>
      </c>
      <c r="N234" s="147" t="s">
        <v>44</v>
      </c>
      <c r="O234" s="148">
        <v>0</v>
      </c>
      <c r="P234" s="148">
        <f>O234*H234</f>
        <v>0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0" t="s">
        <v>127</v>
      </c>
      <c r="AT234" s="150" t="s">
        <v>123</v>
      </c>
      <c r="AU234" s="150" t="s">
        <v>88</v>
      </c>
      <c r="AY234" s="17" t="s">
        <v>121</v>
      </c>
      <c r="BE234" s="151">
        <f>IF(N234="základní",J234,0)</f>
        <v>0</v>
      </c>
      <c r="BF234" s="151">
        <f>IF(N234="snížená",J234,0)</f>
        <v>0</v>
      </c>
      <c r="BG234" s="151">
        <f>IF(N234="zákl. přenesená",J234,0)</f>
        <v>0</v>
      </c>
      <c r="BH234" s="151">
        <f>IF(N234="sníž. přenesená",J234,0)</f>
        <v>0</v>
      </c>
      <c r="BI234" s="151">
        <f>IF(N234="nulová",J234,0)</f>
        <v>0</v>
      </c>
      <c r="BJ234" s="17" t="s">
        <v>86</v>
      </c>
      <c r="BK234" s="151">
        <f>ROUND(I234*H234,2)</f>
        <v>0</v>
      </c>
      <c r="BL234" s="17" t="s">
        <v>127</v>
      </c>
      <c r="BM234" s="150" t="s">
        <v>215</v>
      </c>
    </row>
    <row r="235" spans="1:65" s="2" customFormat="1" ht="10">
      <c r="A235" s="30"/>
      <c r="B235" s="31"/>
      <c r="C235" s="30"/>
      <c r="D235" s="152" t="s">
        <v>129</v>
      </c>
      <c r="E235" s="30"/>
      <c r="F235" s="153" t="s">
        <v>214</v>
      </c>
      <c r="G235" s="30"/>
      <c r="H235" s="30"/>
      <c r="I235" s="30"/>
      <c r="J235" s="30"/>
      <c r="K235" s="30"/>
      <c r="L235" s="31"/>
      <c r="M235" s="154"/>
      <c r="N235" s="155"/>
      <c r="O235" s="56"/>
      <c r="P235" s="56"/>
      <c r="Q235" s="56"/>
      <c r="R235" s="56"/>
      <c r="S235" s="56"/>
      <c r="T235" s="57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7" t="s">
        <v>129</v>
      </c>
      <c r="AU235" s="17" t="s">
        <v>88</v>
      </c>
    </row>
    <row r="236" spans="1:65" s="13" customFormat="1" ht="10">
      <c r="B236" s="156"/>
      <c r="D236" s="152" t="s">
        <v>131</v>
      </c>
      <c r="E236" s="157" t="s">
        <v>1</v>
      </c>
      <c r="F236" s="158" t="s">
        <v>216</v>
      </c>
      <c r="H236" s="157" t="s">
        <v>1</v>
      </c>
      <c r="L236" s="156"/>
      <c r="M236" s="159"/>
      <c r="N236" s="160"/>
      <c r="O236" s="160"/>
      <c r="P236" s="160"/>
      <c r="Q236" s="160"/>
      <c r="R236" s="160"/>
      <c r="S236" s="160"/>
      <c r="T236" s="161"/>
      <c r="AT236" s="157" t="s">
        <v>131</v>
      </c>
      <c r="AU236" s="157" t="s">
        <v>88</v>
      </c>
      <c r="AV236" s="13" t="s">
        <v>86</v>
      </c>
      <c r="AW236" s="13" t="s">
        <v>34</v>
      </c>
      <c r="AX236" s="13" t="s">
        <v>79</v>
      </c>
      <c r="AY236" s="157" t="s">
        <v>121</v>
      </c>
    </row>
    <row r="237" spans="1:65" s="13" customFormat="1" ht="10">
      <c r="B237" s="156"/>
      <c r="D237" s="152" t="s">
        <v>131</v>
      </c>
      <c r="E237" s="157" t="s">
        <v>1</v>
      </c>
      <c r="F237" s="158" t="s">
        <v>217</v>
      </c>
      <c r="H237" s="157" t="s">
        <v>1</v>
      </c>
      <c r="L237" s="156"/>
      <c r="M237" s="159"/>
      <c r="N237" s="160"/>
      <c r="O237" s="160"/>
      <c r="P237" s="160"/>
      <c r="Q237" s="160"/>
      <c r="R237" s="160"/>
      <c r="S237" s="160"/>
      <c r="T237" s="161"/>
      <c r="AT237" s="157" t="s">
        <v>131</v>
      </c>
      <c r="AU237" s="157" t="s">
        <v>88</v>
      </c>
      <c r="AV237" s="13" t="s">
        <v>86</v>
      </c>
      <c r="AW237" s="13" t="s">
        <v>34</v>
      </c>
      <c r="AX237" s="13" t="s">
        <v>79</v>
      </c>
      <c r="AY237" s="157" t="s">
        <v>121</v>
      </c>
    </row>
    <row r="238" spans="1:65" s="14" customFormat="1" ht="10">
      <c r="B238" s="162"/>
      <c r="D238" s="152" t="s">
        <v>131</v>
      </c>
      <c r="E238" s="163" t="s">
        <v>1</v>
      </c>
      <c r="F238" s="164" t="s">
        <v>218</v>
      </c>
      <c r="H238" s="165">
        <v>30</v>
      </c>
      <c r="L238" s="162"/>
      <c r="M238" s="166"/>
      <c r="N238" s="167"/>
      <c r="O238" s="167"/>
      <c r="P238" s="167"/>
      <c r="Q238" s="167"/>
      <c r="R238" s="167"/>
      <c r="S238" s="167"/>
      <c r="T238" s="168"/>
      <c r="AT238" s="163" t="s">
        <v>131</v>
      </c>
      <c r="AU238" s="163" t="s">
        <v>88</v>
      </c>
      <c r="AV238" s="14" t="s">
        <v>88</v>
      </c>
      <c r="AW238" s="14" t="s">
        <v>34</v>
      </c>
      <c r="AX238" s="14" t="s">
        <v>86</v>
      </c>
      <c r="AY238" s="163" t="s">
        <v>121</v>
      </c>
    </row>
    <row r="239" spans="1:65" s="2" customFormat="1" ht="16.5" customHeight="1">
      <c r="A239" s="30"/>
      <c r="B239" s="139"/>
      <c r="C239" s="140" t="s">
        <v>219</v>
      </c>
      <c r="D239" s="140" t="s">
        <v>123</v>
      </c>
      <c r="E239" s="141" t="s">
        <v>220</v>
      </c>
      <c r="F239" s="142" t="s">
        <v>221</v>
      </c>
      <c r="G239" s="143" t="s">
        <v>222</v>
      </c>
      <c r="H239" s="144">
        <v>1500</v>
      </c>
      <c r="I239" s="145"/>
      <c r="J239" s="145">
        <f>ROUND(I239*H239,2)</f>
        <v>0</v>
      </c>
      <c r="K239" s="142" t="s">
        <v>153</v>
      </c>
      <c r="L239" s="31"/>
      <c r="M239" s="146" t="s">
        <v>1</v>
      </c>
      <c r="N239" s="147" t="s">
        <v>44</v>
      </c>
      <c r="O239" s="148">
        <v>0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0" t="s">
        <v>127</v>
      </c>
      <c r="AT239" s="150" t="s">
        <v>123</v>
      </c>
      <c r="AU239" s="150" t="s">
        <v>88</v>
      </c>
      <c r="AY239" s="17" t="s">
        <v>121</v>
      </c>
      <c r="BE239" s="151">
        <f>IF(N239="základní",J239,0)</f>
        <v>0</v>
      </c>
      <c r="BF239" s="151">
        <f>IF(N239="snížená",J239,0)</f>
        <v>0</v>
      </c>
      <c r="BG239" s="151">
        <f>IF(N239="zákl. přenesená",J239,0)</f>
        <v>0</v>
      </c>
      <c r="BH239" s="151">
        <f>IF(N239="sníž. přenesená",J239,0)</f>
        <v>0</v>
      </c>
      <c r="BI239" s="151">
        <f>IF(N239="nulová",J239,0)</f>
        <v>0</v>
      </c>
      <c r="BJ239" s="17" t="s">
        <v>86</v>
      </c>
      <c r="BK239" s="151">
        <f>ROUND(I239*H239,2)</f>
        <v>0</v>
      </c>
      <c r="BL239" s="17" t="s">
        <v>127</v>
      </c>
      <c r="BM239" s="150" t="s">
        <v>223</v>
      </c>
    </row>
    <row r="240" spans="1:65" s="2" customFormat="1" ht="10">
      <c r="A240" s="30"/>
      <c r="B240" s="31"/>
      <c r="C240" s="30"/>
      <c r="D240" s="152" t="s">
        <v>129</v>
      </c>
      <c r="E240" s="30"/>
      <c r="F240" s="153" t="s">
        <v>221</v>
      </c>
      <c r="G240" s="30"/>
      <c r="H240" s="30"/>
      <c r="I240" s="30"/>
      <c r="J240" s="30"/>
      <c r="K240" s="30"/>
      <c r="L240" s="31"/>
      <c r="M240" s="154"/>
      <c r="N240" s="155"/>
      <c r="O240" s="56"/>
      <c r="P240" s="56"/>
      <c r="Q240" s="56"/>
      <c r="R240" s="56"/>
      <c r="S240" s="56"/>
      <c r="T240" s="57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7" t="s">
        <v>129</v>
      </c>
      <c r="AU240" s="17" t="s">
        <v>88</v>
      </c>
    </row>
    <row r="241" spans="1:65" s="13" customFormat="1" ht="10">
      <c r="B241" s="156"/>
      <c r="D241" s="152" t="s">
        <v>131</v>
      </c>
      <c r="E241" s="157" t="s">
        <v>1</v>
      </c>
      <c r="F241" s="158" t="s">
        <v>216</v>
      </c>
      <c r="H241" s="157" t="s">
        <v>1</v>
      </c>
      <c r="L241" s="156"/>
      <c r="M241" s="159"/>
      <c r="N241" s="160"/>
      <c r="O241" s="160"/>
      <c r="P241" s="160"/>
      <c r="Q241" s="160"/>
      <c r="R241" s="160"/>
      <c r="S241" s="160"/>
      <c r="T241" s="161"/>
      <c r="AT241" s="157" t="s">
        <v>131</v>
      </c>
      <c r="AU241" s="157" t="s">
        <v>88</v>
      </c>
      <c r="AV241" s="13" t="s">
        <v>86</v>
      </c>
      <c r="AW241" s="13" t="s">
        <v>34</v>
      </c>
      <c r="AX241" s="13" t="s">
        <v>79</v>
      </c>
      <c r="AY241" s="157" t="s">
        <v>121</v>
      </c>
    </row>
    <row r="242" spans="1:65" s="13" customFormat="1" ht="10">
      <c r="B242" s="156"/>
      <c r="D242" s="152" t="s">
        <v>131</v>
      </c>
      <c r="E242" s="157" t="s">
        <v>1</v>
      </c>
      <c r="F242" s="158" t="s">
        <v>217</v>
      </c>
      <c r="H242" s="157" t="s">
        <v>1</v>
      </c>
      <c r="L242" s="156"/>
      <c r="M242" s="159"/>
      <c r="N242" s="160"/>
      <c r="O242" s="160"/>
      <c r="P242" s="160"/>
      <c r="Q242" s="160"/>
      <c r="R242" s="160"/>
      <c r="S242" s="160"/>
      <c r="T242" s="161"/>
      <c r="AT242" s="157" t="s">
        <v>131</v>
      </c>
      <c r="AU242" s="157" t="s">
        <v>88</v>
      </c>
      <c r="AV242" s="13" t="s">
        <v>86</v>
      </c>
      <c r="AW242" s="13" t="s">
        <v>34</v>
      </c>
      <c r="AX242" s="13" t="s">
        <v>79</v>
      </c>
      <c r="AY242" s="157" t="s">
        <v>121</v>
      </c>
    </row>
    <row r="243" spans="1:65" s="14" customFormat="1" ht="10">
      <c r="B243" s="162"/>
      <c r="D243" s="152" t="s">
        <v>131</v>
      </c>
      <c r="E243" s="163" t="s">
        <v>1</v>
      </c>
      <c r="F243" s="164" t="s">
        <v>224</v>
      </c>
      <c r="H243" s="165">
        <v>1500</v>
      </c>
      <c r="L243" s="162"/>
      <c r="M243" s="166"/>
      <c r="N243" s="167"/>
      <c r="O243" s="167"/>
      <c r="P243" s="167"/>
      <c r="Q243" s="167"/>
      <c r="R243" s="167"/>
      <c r="S243" s="167"/>
      <c r="T243" s="168"/>
      <c r="AT243" s="163" t="s">
        <v>131</v>
      </c>
      <c r="AU243" s="163" t="s">
        <v>88</v>
      </c>
      <c r="AV243" s="14" t="s">
        <v>88</v>
      </c>
      <c r="AW243" s="14" t="s">
        <v>34</v>
      </c>
      <c r="AX243" s="14" t="s">
        <v>86</v>
      </c>
      <c r="AY243" s="163" t="s">
        <v>121</v>
      </c>
    </row>
    <row r="244" spans="1:65" s="12" customFormat="1" ht="25.9" customHeight="1">
      <c r="B244" s="127"/>
      <c r="D244" s="128" t="s">
        <v>78</v>
      </c>
      <c r="E244" s="129" t="s">
        <v>225</v>
      </c>
      <c r="F244" s="129" t="s">
        <v>226</v>
      </c>
      <c r="J244" s="130">
        <f>BK244</f>
        <v>0</v>
      </c>
      <c r="L244" s="127"/>
      <c r="M244" s="131"/>
      <c r="N244" s="132"/>
      <c r="O244" s="132"/>
      <c r="P244" s="133">
        <f>SUM(P245:P278)</f>
        <v>0</v>
      </c>
      <c r="Q244" s="132"/>
      <c r="R244" s="133">
        <f>SUM(R245:R278)</f>
        <v>0</v>
      </c>
      <c r="S244" s="132"/>
      <c r="T244" s="134">
        <f>SUM(T245:T278)</f>
        <v>0</v>
      </c>
      <c r="AR244" s="128" t="s">
        <v>127</v>
      </c>
      <c r="AT244" s="135" t="s">
        <v>78</v>
      </c>
      <c r="AU244" s="135" t="s">
        <v>79</v>
      </c>
      <c r="AY244" s="128" t="s">
        <v>121</v>
      </c>
      <c r="BK244" s="136">
        <f>SUM(BK245:BK278)</f>
        <v>0</v>
      </c>
    </row>
    <row r="245" spans="1:65" s="2" customFormat="1" ht="16.5" customHeight="1">
      <c r="A245" s="30"/>
      <c r="B245" s="139"/>
      <c r="C245" s="140" t="s">
        <v>7</v>
      </c>
      <c r="D245" s="140" t="s">
        <v>123</v>
      </c>
      <c r="E245" s="141" t="s">
        <v>227</v>
      </c>
      <c r="F245" s="142" t="s">
        <v>228</v>
      </c>
      <c r="G245" s="143" t="s">
        <v>229</v>
      </c>
      <c r="H245" s="144">
        <v>1</v>
      </c>
      <c r="I245" s="145"/>
      <c r="J245" s="145">
        <f>ROUND(I245*H245,2)</f>
        <v>0</v>
      </c>
      <c r="K245" s="142" t="s">
        <v>153</v>
      </c>
      <c r="L245" s="31"/>
      <c r="M245" s="146" t="s">
        <v>1</v>
      </c>
      <c r="N245" s="147" t="s">
        <v>44</v>
      </c>
      <c r="O245" s="148">
        <v>0</v>
      </c>
      <c r="P245" s="148">
        <f>O245*H245</f>
        <v>0</v>
      </c>
      <c r="Q245" s="148">
        <v>0</v>
      </c>
      <c r="R245" s="148">
        <f>Q245*H245</f>
        <v>0</v>
      </c>
      <c r="S245" s="148">
        <v>0</v>
      </c>
      <c r="T245" s="149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0" t="s">
        <v>230</v>
      </c>
      <c r="AT245" s="150" t="s">
        <v>123</v>
      </c>
      <c r="AU245" s="150" t="s">
        <v>86</v>
      </c>
      <c r="AY245" s="17" t="s">
        <v>121</v>
      </c>
      <c r="BE245" s="151">
        <f>IF(N245="základní",J245,0)</f>
        <v>0</v>
      </c>
      <c r="BF245" s="151">
        <f>IF(N245="snížená",J245,0)</f>
        <v>0</v>
      </c>
      <c r="BG245" s="151">
        <f>IF(N245="zákl. přenesená",J245,0)</f>
        <v>0</v>
      </c>
      <c r="BH245" s="151">
        <f>IF(N245="sníž. přenesená",J245,0)</f>
        <v>0</v>
      </c>
      <c r="BI245" s="151">
        <f>IF(N245="nulová",J245,0)</f>
        <v>0</v>
      </c>
      <c r="BJ245" s="17" t="s">
        <v>86</v>
      </c>
      <c r="BK245" s="151">
        <f>ROUND(I245*H245,2)</f>
        <v>0</v>
      </c>
      <c r="BL245" s="17" t="s">
        <v>230</v>
      </c>
      <c r="BM245" s="150" t="s">
        <v>231</v>
      </c>
    </row>
    <row r="246" spans="1:65" s="2" customFormat="1" ht="10">
      <c r="A246" s="30"/>
      <c r="B246" s="31"/>
      <c r="C246" s="30"/>
      <c r="D246" s="152" t="s">
        <v>129</v>
      </c>
      <c r="E246" s="30"/>
      <c r="F246" s="153" t="s">
        <v>228</v>
      </c>
      <c r="G246" s="30"/>
      <c r="H246" s="30"/>
      <c r="I246" s="30"/>
      <c r="J246" s="30"/>
      <c r="K246" s="30"/>
      <c r="L246" s="31"/>
      <c r="M246" s="154"/>
      <c r="N246" s="155"/>
      <c r="O246" s="56"/>
      <c r="P246" s="56"/>
      <c r="Q246" s="56"/>
      <c r="R246" s="56"/>
      <c r="S246" s="56"/>
      <c r="T246" s="57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7" t="s">
        <v>129</v>
      </c>
      <c r="AU246" s="17" t="s">
        <v>86</v>
      </c>
    </row>
    <row r="247" spans="1:65" s="13" customFormat="1" ht="10">
      <c r="B247" s="156"/>
      <c r="D247" s="152" t="s">
        <v>131</v>
      </c>
      <c r="E247" s="157" t="s">
        <v>1</v>
      </c>
      <c r="F247" s="158" t="s">
        <v>232</v>
      </c>
      <c r="H247" s="157" t="s">
        <v>1</v>
      </c>
      <c r="L247" s="156"/>
      <c r="M247" s="159"/>
      <c r="N247" s="160"/>
      <c r="O247" s="160"/>
      <c r="P247" s="160"/>
      <c r="Q247" s="160"/>
      <c r="R247" s="160"/>
      <c r="S247" s="160"/>
      <c r="T247" s="161"/>
      <c r="AT247" s="157" t="s">
        <v>131</v>
      </c>
      <c r="AU247" s="157" t="s">
        <v>86</v>
      </c>
      <c r="AV247" s="13" t="s">
        <v>86</v>
      </c>
      <c r="AW247" s="13" t="s">
        <v>34</v>
      </c>
      <c r="AX247" s="13" t="s">
        <v>79</v>
      </c>
      <c r="AY247" s="157" t="s">
        <v>121</v>
      </c>
    </row>
    <row r="248" spans="1:65" s="13" customFormat="1" ht="10">
      <c r="B248" s="156"/>
      <c r="D248" s="152" t="s">
        <v>131</v>
      </c>
      <c r="E248" s="157" t="s">
        <v>1</v>
      </c>
      <c r="F248" s="158" t="s">
        <v>233</v>
      </c>
      <c r="H248" s="157" t="s">
        <v>1</v>
      </c>
      <c r="L248" s="156"/>
      <c r="M248" s="159"/>
      <c r="N248" s="160"/>
      <c r="O248" s="160"/>
      <c r="P248" s="160"/>
      <c r="Q248" s="160"/>
      <c r="R248" s="160"/>
      <c r="S248" s="160"/>
      <c r="T248" s="161"/>
      <c r="AT248" s="157" t="s">
        <v>131</v>
      </c>
      <c r="AU248" s="157" t="s">
        <v>86</v>
      </c>
      <c r="AV248" s="13" t="s">
        <v>86</v>
      </c>
      <c r="AW248" s="13" t="s">
        <v>34</v>
      </c>
      <c r="AX248" s="13" t="s">
        <v>79</v>
      </c>
      <c r="AY248" s="157" t="s">
        <v>121</v>
      </c>
    </row>
    <row r="249" spans="1:65" s="14" customFormat="1" ht="10">
      <c r="B249" s="162"/>
      <c r="D249" s="152" t="s">
        <v>131</v>
      </c>
      <c r="E249" s="163" t="s">
        <v>1</v>
      </c>
      <c r="F249" s="164" t="s">
        <v>86</v>
      </c>
      <c r="H249" s="165">
        <v>1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3" t="s">
        <v>131</v>
      </c>
      <c r="AU249" s="163" t="s">
        <v>86</v>
      </c>
      <c r="AV249" s="14" t="s">
        <v>88</v>
      </c>
      <c r="AW249" s="14" t="s">
        <v>34</v>
      </c>
      <c r="AX249" s="14" t="s">
        <v>86</v>
      </c>
      <c r="AY249" s="163" t="s">
        <v>121</v>
      </c>
    </row>
    <row r="250" spans="1:65" s="2" customFormat="1" ht="24.15" customHeight="1">
      <c r="A250" s="30"/>
      <c r="B250" s="139"/>
      <c r="C250" s="140" t="s">
        <v>234</v>
      </c>
      <c r="D250" s="140" t="s">
        <v>123</v>
      </c>
      <c r="E250" s="141" t="s">
        <v>235</v>
      </c>
      <c r="F250" s="142" t="s">
        <v>236</v>
      </c>
      <c r="G250" s="143" t="s">
        <v>237</v>
      </c>
      <c r="H250" s="144">
        <v>4089.8919999999998</v>
      </c>
      <c r="I250" s="145"/>
      <c r="J250" s="145">
        <f>ROUND(I250*H250,2)</f>
        <v>0</v>
      </c>
      <c r="K250" s="142" t="s">
        <v>1</v>
      </c>
      <c r="L250" s="31"/>
      <c r="M250" s="146" t="s">
        <v>1</v>
      </c>
      <c r="N250" s="147" t="s">
        <v>44</v>
      </c>
      <c r="O250" s="148">
        <v>0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0" t="s">
        <v>230</v>
      </c>
      <c r="AT250" s="150" t="s">
        <v>123</v>
      </c>
      <c r="AU250" s="150" t="s">
        <v>86</v>
      </c>
      <c r="AY250" s="17" t="s">
        <v>121</v>
      </c>
      <c r="BE250" s="151">
        <f>IF(N250="základní",J250,0)</f>
        <v>0</v>
      </c>
      <c r="BF250" s="151">
        <f>IF(N250="snížená",J250,0)</f>
        <v>0</v>
      </c>
      <c r="BG250" s="151">
        <f>IF(N250="zákl. přenesená",J250,0)</f>
        <v>0</v>
      </c>
      <c r="BH250" s="151">
        <f>IF(N250="sníž. přenesená",J250,0)</f>
        <v>0</v>
      </c>
      <c r="BI250" s="151">
        <f>IF(N250="nulová",J250,0)</f>
        <v>0</v>
      </c>
      <c r="BJ250" s="17" t="s">
        <v>86</v>
      </c>
      <c r="BK250" s="151">
        <f>ROUND(I250*H250,2)</f>
        <v>0</v>
      </c>
      <c r="BL250" s="17" t="s">
        <v>230</v>
      </c>
      <c r="BM250" s="150" t="s">
        <v>238</v>
      </c>
    </row>
    <row r="251" spans="1:65" s="2" customFormat="1" ht="18">
      <c r="A251" s="30"/>
      <c r="B251" s="31"/>
      <c r="C251" s="30"/>
      <c r="D251" s="152" t="s">
        <v>129</v>
      </c>
      <c r="E251" s="30"/>
      <c r="F251" s="153" t="s">
        <v>236</v>
      </c>
      <c r="G251" s="30"/>
      <c r="H251" s="30"/>
      <c r="I251" s="30"/>
      <c r="J251" s="30"/>
      <c r="K251" s="30"/>
      <c r="L251" s="31"/>
      <c r="M251" s="154"/>
      <c r="N251" s="155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7" t="s">
        <v>129</v>
      </c>
      <c r="AU251" s="17" t="s">
        <v>86</v>
      </c>
    </row>
    <row r="252" spans="1:65" s="13" customFormat="1" ht="10">
      <c r="B252" s="156"/>
      <c r="D252" s="152" t="s">
        <v>131</v>
      </c>
      <c r="E252" s="157" t="s">
        <v>1</v>
      </c>
      <c r="F252" s="158" t="s">
        <v>239</v>
      </c>
      <c r="H252" s="157" t="s">
        <v>1</v>
      </c>
      <c r="L252" s="156"/>
      <c r="M252" s="159"/>
      <c r="N252" s="160"/>
      <c r="O252" s="160"/>
      <c r="P252" s="160"/>
      <c r="Q252" s="160"/>
      <c r="R252" s="160"/>
      <c r="S252" s="160"/>
      <c r="T252" s="161"/>
      <c r="AT252" s="157" t="s">
        <v>131</v>
      </c>
      <c r="AU252" s="157" t="s">
        <v>86</v>
      </c>
      <c r="AV252" s="13" t="s">
        <v>86</v>
      </c>
      <c r="AW252" s="13" t="s">
        <v>34</v>
      </c>
      <c r="AX252" s="13" t="s">
        <v>79</v>
      </c>
      <c r="AY252" s="157" t="s">
        <v>121</v>
      </c>
    </row>
    <row r="253" spans="1:65" s="14" customFormat="1" ht="10">
      <c r="B253" s="162"/>
      <c r="D253" s="152" t="s">
        <v>131</v>
      </c>
      <c r="E253" s="163" t="s">
        <v>1</v>
      </c>
      <c r="F253" s="164" t="s">
        <v>240</v>
      </c>
      <c r="H253" s="165">
        <v>4089.8919999999998</v>
      </c>
      <c r="L253" s="162"/>
      <c r="M253" s="166"/>
      <c r="N253" s="167"/>
      <c r="O253" s="167"/>
      <c r="P253" s="167"/>
      <c r="Q253" s="167"/>
      <c r="R253" s="167"/>
      <c r="S253" s="167"/>
      <c r="T253" s="168"/>
      <c r="AT253" s="163" t="s">
        <v>131</v>
      </c>
      <c r="AU253" s="163" t="s">
        <v>86</v>
      </c>
      <c r="AV253" s="14" t="s">
        <v>88</v>
      </c>
      <c r="AW253" s="14" t="s">
        <v>34</v>
      </c>
      <c r="AX253" s="14" t="s">
        <v>86</v>
      </c>
      <c r="AY253" s="163" t="s">
        <v>121</v>
      </c>
    </row>
    <row r="254" spans="1:65" s="2" customFormat="1" ht="24.15" customHeight="1">
      <c r="A254" s="30"/>
      <c r="B254" s="139"/>
      <c r="C254" s="140" t="s">
        <v>8</v>
      </c>
      <c r="D254" s="140" t="s">
        <v>123</v>
      </c>
      <c r="E254" s="141" t="s">
        <v>241</v>
      </c>
      <c r="F254" s="142" t="s">
        <v>242</v>
      </c>
      <c r="G254" s="143" t="s">
        <v>237</v>
      </c>
      <c r="H254" s="144">
        <v>6.24</v>
      </c>
      <c r="I254" s="145"/>
      <c r="J254" s="145">
        <f>ROUND(I254*H254,2)</f>
        <v>0</v>
      </c>
      <c r="K254" s="142" t="s">
        <v>1</v>
      </c>
      <c r="L254" s="31"/>
      <c r="M254" s="146" t="s">
        <v>1</v>
      </c>
      <c r="N254" s="147" t="s">
        <v>44</v>
      </c>
      <c r="O254" s="148">
        <v>0</v>
      </c>
      <c r="P254" s="148">
        <f>O254*H254</f>
        <v>0</v>
      </c>
      <c r="Q254" s="148">
        <v>0</v>
      </c>
      <c r="R254" s="148">
        <f>Q254*H254</f>
        <v>0</v>
      </c>
      <c r="S254" s="148">
        <v>0</v>
      </c>
      <c r="T254" s="149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0" t="s">
        <v>230</v>
      </c>
      <c r="AT254" s="150" t="s">
        <v>123</v>
      </c>
      <c r="AU254" s="150" t="s">
        <v>86</v>
      </c>
      <c r="AY254" s="17" t="s">
        <v>121</v>
      </c>
      <c r="BE254" s="151">
        <f>IF(N254="základní",J254,0)</f>
        <v>0</v>
      </c>
      <c r="BF254" s="151">
        <f>IF(N254="snížená",J254,0)</f>
        <v>0</v>
      </c>
      <c r="BG254" s="151">
        <f>IF(N254="zákl. přenesená",J254,0)</f>
        <v>0</v>
      </c>
      <c r="BH254" s="151">
        <f>IF(N254="sníž. přenesená",J254,0)</f>
        <v>0</v>
      </c>
      <c r="BI254" s="151">
        <f>IF(N254="nulová",J254,0)</f>
        <v>0</v>
      </c>
      <c r="BJ254" s="17" t="s">
        <v>86</v>
      </c>
      <c r="BK254" s="151">
        <f>ROUND(I254*H254,2)</f>
        <v>0</v>
      </c>
      <c r="BL254" s="17" t="s">
        <v>230</v>
      </c>
      <c r="BM254" s="150" t="s">
        <v>243</v>
      </c>
    </row>
    <row r="255" spans="1:65" s="2" customFormat="1" ht="18">
      <c r="A255" s="30"/>
      <c r="B255" s="31"/>
      <c r="C255" s="30"/>
      <c r="D255" s="152" t="s">
        <v>129</v>
      </c>
      <c r="E255" s="30"/>
      <c r="F255" s="153" t="s">
        <v>242</v>
      </c>
      <c r="G255" s="30"/>
      <c r="H255" s="30"/>
      <c r="I255" s="30"/>
      <c r="J255" s="30"/>
      <c r="K255" s="30"/>
      <c r="L255" s="31"/>
      <c r="M255" s="154"/>
      <c r="N255" s="155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7" t="s">
        <v>129</v>
      </c>
      <c r="AU255" s="17" t="s">
        <v>86</v>
      </c>
    </row>
    <row r="256" spans="1:65" s="13" customFormat="1" ht="10">
      <c r="B256" s="156"/>
      <c r="D256" s="152" t="s">
        <v>131</v>
      </c>
      <c r="E256" s="157" t="s">
        <v>1</v>
      </c>
      <c r="F256" s="158" t="s">
        <v>244</v>
      </c>
      <c r="H256" s="157" t="s">
        <v>1</v>
      </c>
      <c r="L256" s="156"/>
      <c r="M256" s="159"/>
      <c r="N256" s="160"/>
      <c r="O256" s="160"/>
      <c r="P256" s="160"/>
      <c r="Q256" s="160"/>
      <c r="R256" s="160"/>
      <c r="S256" s="160"/>
      <c r="T256" s="161"/>
      <c r="AT256" s="157" t="s">
        <v>131</v>
      </c>
      <c r="AU256" s="157" t="s">
        <v>86</v>
      </c>
      <c r="AV256" s="13" t="s">
        <v>86</v>
      </c>
      <c r="AW256" s="13" t="s">
        <v>34</v>
      </c>
      <c r="AX256" s="13" t="s">
        <v>79</v>
      </c>
      <c r="AY256" s="157" t="s">
        <v>121</v>
      </c>
    </row>
    <row r="257" spans="1:65" s="14" customFormat="1" ht="10">
      <c r="B257" s="162"/>
      <c r="D257" s="152" t="s">
        <v>131</v>
      </c>
      <c r="E257" s="163" t="s">
        <v>1</v>
      </c>
      <c r="F257" s="164" t="s">
        <v>245</v>
      </c>
      <c r="H257" s="165">
        <v>6.24</v>
      </c>
      <c r="L257" s="162"/>
      <c r="M257" s="166"/>
      <c r="N257" s="167"/>
      <c r="O257" s="167"/>
      <c r="P257" s="167"/>
      <c r="Q257" s="167"/>
      <c r="R257" s="167"/>
      <c r="S257" s="167"/>
      <c r="T257" s="168"/>
      <c r="AT257" s="163" t="s">
        <v>131</v>
      </c>
      <c r="AU257" s="163" t="s">
        <v>86</v>
      </c>
      <c r="AV257" s="14" t="s">
        <v>88</v>
      </c>
      <c r="AW257" s="14" t="s">
        <v>34</v>
      </c>
      <c r="AX257" s="14" t="s">
        <v>86</v>
      </c>
      <c r="AY257" s="163" t="s">
        <v>121</v>
      </c>
    </row>
    <row r="258" spans="1:65" s="2" customFormat="1" ht="16.5" customHeight="1">
      <c r="A258" s="30"/>
      <c r="B258" s="139"/>
      <c r="C258" s="140" t="s">
        <v>246</v>
      </c>
      <c r="D258" s="140" t="s">
        <v>123</v>
      </c>
      <c r="E258" s="141" t="s">
        <v>247</v>
      </c>
      <c r="F258" s="142" t="s">
        <v>248</v>
      </c>
      <c r="G258" s="143" t="s">
        <v>229</v>
      </c>
      <c r="H258" s="144">
        <v>1</v>
      </c>
      <c r="I258" s="145"/>
      <c r="J258" s="145">
        <f>ROUND(I258*H258,2)</f>
        <v>0</v>
      </c>
      <c r="K258" s="142" t="s">
        <v>153</v>
      </c>
      <c r="L258" s="31"/>
      <c r="M258" s="146" t="s">
        <v>1</v>
      </c>
      <c r="N258" s="147" t="s">
        <v>44</v>
      </c>
      <c r="O258" s="148">
        <v>0</v>
      </c>
      <c r="P258" s="148">
        <f>O258*H258</f>
        <v>0</v>
      </c>
      <c r="Q258" s="148">
        <v>0</v>
      </c>
      <c r="R258" s="148">
        <f>Q258*H258</f>
        <v>0</v>
      </c>
      <c r="S258" s="148">
        <v>0</v>
      </c>
      <c r="T258" s="149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0" t="s">
        <v>127</v>
      </c>
      <c r="AT258" s="150" t="s">
        <v>123</v>
      </c>
      <c r="AU258" s="150" t="s">
        <v>86</v>
      </c>
      <c r="AY258" s="17" t="s">
        <v>121</v>
      </c>
      <c r="BE258" s="151">
        <f>IF(N258="základní",J258,0)</f>
        <v>0</v>
      </c>
      <c r="BF258" s="151">
        <f>IF(N258="snížená",J258,0)</f>
        <v>0</v>
      </c>
      <c r="BG258" s="151">
        <f>IF(N258="zákl. přenesená",J258,0)</f>
        <v>0</v>
      </c>
      <c r="BH258" s="151">
        <f>IF(N258="sníž. přenesená",J258,0)</f>
        <v>0</v>
      </c>
      <c r="BI258" s="151">
        <f>IF(N258="nulová",J258,0)</f>
        <v>0</v>
      </c>
      <c r="BJ258" s="17" t="s">
        <v>86</v>
      </c>
      <c r="BK258" s="151">
        <f>ROUND(I258*H258,2)</f>
        <v>0</v>
      </c>
      <c r="BL258" s="17" t="s">
        <v>127</v>
      </c>
      <c r="BM258" s="150" t="s">
        <v>249</v>
      </c>
    </row>
    <row r="259" spans="1:65" s="2" customFormat="1" ht="10">
      <c r="A259" s="30"/>
      <c r="B259" s="31"/>
      <c r="C259" s="30"/>
      <c r="D259" s="152" t="s">
        <v>129</v>
      </c>
      <c r="E259" s="30"/>
      <c r="F259" s="153" t="s">
        <v>248</v>
      </c>
      <c r="G259" s="30"/>
      <c r="H259" s="30"/>
      <c r="I259" s="30"/>
      <c r="J259" s="30"/>
      <c r="K259" s="30"/>
      <c r="L259" s="31"/>
      <c r="M259" s="154"/>
      <c r="N259" s="155"/>
      <c r="O259" s="56"/>
      <c r="P259" s="56"/>
      <c r="Q259" s="56"/>
      <c r="R259" s="56"/>
      <c r="S259" s="56"/>
      <c r="T259" s="57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7" t="s">
        <v>129</v>
      </c>
      <c r="AU259" s="17" t="s">
        <v>86</v>
      </c>
    </row>
    <row r="260" spans="1:65" s="13" customFormat="1" ht="10">
      <c r="B260" s="156"/>
      <c r="D260" s="152" t="s">
        <v>131</v>
      </c>
      <c r="E260" s="157" t="s">
        <v>1</v>
      </c>
      <c r="F260" s="158" t="s">
        <v>250</v>
      </c>
      <c r="H260" s="157" t="s">
        <v>1</v>
      </c>
      <c r="L260" s="156"/>
      <c r="M260" s="159"/>
      <c r="N260" s="160"/>
      <c r="O260" s="160"/>
      <c r="P260" s="160"/>
      <c r="Q260" s="160"/>
      <c r="R260" s="160"/>
      <c r="S260" s="160"/>
      <c r="T260" s="161"/>
      <c r="AT260" s="157" t="s">
        <v>131</v>
      </c>
      <c r="AU260" s="157" t="s">
        <v>86</v>
      </c>
      <c r="AV260" s="13" t="s">
        <v>86</v>
      </c>
      <c r="AW260" s="13" t="s">
        <v>34</v>
      </c>
      <c r="AX260" s="13" t="s">
        <v>79</v>
      </c>
      <c r="AY260" s="157" t="s">
        <v>121</v>
      </c>
    </row>
    <row r="261" spans="1:65" s="14" customFormat="1" ht="10">
      <c r="B261" s="162"/>
      <c r="D261" s="152" t="s">
        <v>131</v>
      </c>
      <c r="E261" s="163" t="s">
        <v>1</v>
      </c>
      <c r="F261" s="164" t="s">
        <v>86</v>
      </c>
      <c r="H261" s="165">
        <v>1</v>
      </c>
      <c r="L261" s="162"/>
      <c r="M261" s="166"/>
      <c r="N261" s="167"/>
      <c r="O261" s="167"/>
      <c r="P261" s="167"/>
      <c r="Q261" s="167"/>
      <c r="R261" s="167"/>
      <c r="S261" s="167"/>
      <c r="T261" s="168"/>
      <c r="AT261" s="163" t="s">
        <v>131</v>
      </c>
      <c r="AU261" s="163" t="s">
        <v>86</v>
      </c>
      <c r="AV261" s="14" t="s">
        <v>88</v>
      </c>
      <c r="AW261" s="14" t="s">
        <v>34</v>
      </c>
      <c r="AX261" s="14" t="s">
        <v>86</v>
      </c>
      <c r="AY261" s="163" t="s">
        <v>121</v>
      </c>
    </row>
    <row r="262" spans="1:65" s="2" customFormat="1" ht="16.5" customHeight="1">
      <c r="A262" s="30"/>
      <c r="B262" s="139"/>
      <c r="C262" s="140" t="s">
        <v>251</v>
      </c>
      <c r="D262" s="140" t="s">
        <v>123</v>
      </c>
      <c r="E262" s="141" t="s">
        <v>252</v>
      </c>
      <c r="F262" s="142" t="s">
        <v>253</v>
      </c>
      <c r="G262" s="143" t="s">
        <v>229</v>
      </c>
      <c r="H262" s="144">
        <v>1</v>
      </c>
      <c r="I262" s="145"/>
      <c r="J262" s="145">
        <f>ROUND(I262*H262,2)</f>
        <v>0</v>
      </c>
      <c r="K262" s="142" t="s">
        <v>1</v>
      </c>
      <c r="L262" s="31"/>
      <c r="M262" s="146" t="s">
        <v>1</v>
      </c>
      <c r="N262" s="147" t="s">
        <v>44</v>
      </c>
      <c r="O262" s="148">
        <v>0</v>
      </c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0" t="s">
        <v>127</v>
      </c>
      <c r="AT262" s="150" t="s">
        <v>123</v>
      </c>
      <c r="AU262" s="150" t="s">
        <v>86</v>
      </c>
      <c r="AY262" s="17" t="s">
        <v>121</v>
      </c>
      <c r="BE262" s="151">
        <f>IF(N262="základní",J262,0)</f>
        <v>0</v>
      </c>
      <c r="BF262" s="151">
        <f>IF(N262="snížená",J262,0)</f>
        <v>0</v>
      </c>
      <c r="BG262" s="151">
        <f>IF(N262="zákl. přenesená",J262,0)</f>
        <v>0</v>
      </c>
      <c r="BH262" s="151">
        <f>IF(N262="sníž. přenesená",J262,0)</f>
        <v>0</v>
      </c>
      <c r="BI262" s="151">
        <f>IF(N262="nulová",J262,0)</f>
        <v>0</v>
      </c>
      <c r="BJ262" s="17" t="s">
        <v>86</v>
      </c>
      <c r="BK262" s="151">
        <f>ROUND(I262*H262,2)</f>
        <v>0</v>
      </c>
      <c r="BL262" s="17" t="s">
        <v>127</v>
      </c>
      <c r="BM262" s="150" t="s">
        <v>254</v>
      </c>
    </row>
    <row r="263" spans="1:65" s="2" customFormat="1" ht="10">
      <c r="A263" s="30"/>
      <c r="B263" s="31"/>
      <c r="C263" s="30"/>
      <c r="D263" s="152" t="s">
        <v>129</v>
      </c>
      <c r="E263" s="30"/>
      <c r="F263" s="153" t="s">
        <v>253</v>
      </c>
      <c r="G263" s="30"/>
      <c r="H263" s="30"/>
      <c r="I263" s="30"/>
      <c r="J263" s="30"/>
      <c r="K263" s="30"/>
      <c r="L263" s="31"/>
      <c r="M263" s="154"/>
      <c r="N263" s="155"/>
      <c r="O263" s="56"/>
      <c r="P263" s="56"/>
      <c r="Q263" s="56"/>
      <c r="R263" s="56"/>
      <c r="S263" s="56"/>
      <c r="T263" s="57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7" t="s">
        <v>129</v>
      </c>
      <c r="AU263" s="17" t="s">
        <v>86</v>
      </c>
    </row>
    <row r="264" spans="1:65" s="2" customFormat="1" ht="16.5" customHeight="1">
      <c r="A264" s="30"/>
      <c r="B264" s="139"/>
      <c r="C264" s="140" t="s">
        <v>255</v>
      </c>
      <c r="D264" s="140" t="s">
        <v>123</v>
      </c>
      <c r="E264" s="141" t="s">
        <v>256</v>
      </c>
      <c r="F264" s="142" t="s">
        <v>257</v>
      </c>
      <c r="G264" s="143" t="s">
        <v>229</v>
      </c>
      <c r="H264" s="144">
        <v>1</v>
      </c>
      <c r="I264" s="145"/>
      <c r="J264" s="145">
        <f>ROUND(I264*H264,2)</f>
        <v>0</v>
      </c>
      <c r="K264" s="142" t="s">
        <v>153</v>
      </c>
      <c r="L264" s="31"/>
      <c r="M264" s="146" t="s">
        <v>1</v>
      </c>
      <c r="N264" s="147" t="s">
        <v>44</v>
      </c>
      <c r="O264" s="148">
        <v>0</v>
      </c>
      <c r="P264" s="148">
        <f>O264*H264</f>
        <v>0</v>
      </c>
      <c r="Q264" s="148">
        <v>0</v>
      </c>
      <c r="R264" s="148">
        <f>Q264*H264</f>
        <v>0</v>
      </c>
      <c r="S264" s="148">
        <v>0</v>
      </c>
      <c r="T264" s="149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0" t="s">
        <v>127</v>
      </c>
      <c r="AT264" s="150" t="s">
        <v>123</v>
      </c>
      <c r="AU264" s="150" t="s">
        <v>86</v>
      </c>
      <c r="AY264" s="17" t="s">
        <v>121</v>
      </c>
      <c r="BE264" s="151">
        <f>IF(N264="základní",J264,0)</f>
        <v>0</v>
      </c>
      <c r="BF264" s="151">
        <f>IF(N264="snížená",J264,0)</f>
        <v>0</v>
      </c>
      <c r="BG264" s="151">
        <f>IF(N264="zákl. přenesená",J264,0)</f>
        <v>0</v>
      </c>
      <c r="BH264" s="151">
        <f>IF(N264="sníž. přenesená",J264,0)</f>
        <v>0</v>
      </c>
      <c r="BI264" s="151">
        <f>IF(N264="nulová",J264,0)</f>
        <v>0</v>
      </c>
      <c r="BJ264" s="17" t="s">
        <v>86</v>
      </c>
      <c r="BK264" s="151">
        <f>ROUND(I264*H264,2)</f>
        <v>0</v>
      </c>
      <c r="BL264" s="17" t="s">
        <v>127</v>
      </c>
      <c r="BM264" s="150" t="s">
        <v>258</v>
      </c>
    </row>
    <row r="265" spans="1:65" s="2" customFormat="1" ht="10">
      <c r="A265" s="30"/>
      <c r="B265" s="31"/>
      <c r="C265" s="30"/>
      <c r="D265" s="152" t="s">
        <v>129</v>
      </c>
      <c r="E265" s="30"/>
      <c r="F265" s="153" t="s">
        <v>257</v>
      </c>
      <c r="G265" s="30"/>
      <c r="H265" s="30"/>
      <c r="I265" s="30"/>
      <c r="J265" s="30"/>
      <c r="K265" s="30"/>
      <c r="L265" s="31"/>
      <c r="M265" s="154"/>
      <c r="N265" s="155"/>
      <c r="O265" s="56"/>
      <c r="P265" s="56"/>
      <c r="Q265" s="56"/>
      <c r="R265" s="56"/>
      <c r="S265" s="56"/>
      <c r="T265" s="57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7" t="s">
        <v>129</v>
      </c>
      <c r="AU265" s="17" t="s">
        <v>86</v>
      </c>
    </row>
    <row r="266" spans="1:65" s="13" customFormat="1" ht="10">
      <c r="B266" s="156"/>
      <c r="D266" s="152" t="s">
        <v>131</v>
      </c>
      <c r="E266" s="157" t="s">
        <v>1</v>
      </c>
      <c r="F266" s="158" t="s">
        <v>259</v>
      </c>
      <c r="H266" s="157" t="s">
        <v>1</v>
      </c>
      <c r="L266" s="156"/>
      <c r="M266" s="159"/>
      <c r="N266" s="160"/>
      <c r="O266" s="160"/>
      <c r="P266" s="160"/>
      <c r="Q266" s="160"/>
      <c r="R266" s="160"/>
      <c r="S266" s="160"/>
      <c r="T266" s="161"/>
      <c r="AT266" s="157" t="s">
        <v>131</v>
      </c>
      <c r="AU266" s="157" t="s">
        <v>86</v>
      </c>
      <c r="AV266" s="13" t="s">
        <v>86</v>
      </c>
      <c r="AW266" s="13" t="s">
        <v>34</v>
      </c>
      <c r="AX266" s="13" t="s">
        <v>79</v>
      </c>
      <c r="AY266" s="157" t="s">
        <v>121</v>
      </c>
    </row>
    <row r="267" spans="1:65" s="13" customFormat="1" ht="10">
      <c r="B267" s="156"/>
      <c r="D267" s="152" t="s">
        <v>131</v>
      </c>
      <c r="E267" s="157" t="s">
        <v>1</v>
      </c>
      <c r="F267" s="158" t="s">
        <v>260</v>
      </c>
      <c r="H267" s="157" t="s">
        <v>1</v>
      </c>
      <c r="L267" s="156"/>
      <c r="M267" s="159"/>
      <c r="N267" s="160"/>
      <c r="O267" s="160"/>
      <c r="P267" s="160"/>
      <c r="Q267" s="160"/>
      <c r="R267" s="160"/>
      <c r="S267" s="160"/>
      <c r="T267" s="161"/>
      <c r="AT267" s="157" t="s">
        <v>131</v>
      </c>
      <c r="AU267" s="157" t="s">
        <v>86</v>
      </c>
      <c r="AV267" s="13" t="s">
        <v>86</v>
      </c>
      <c r="AW267" s="13" t="s">
        <v>34</v>
      </c>
      <c r="AX267" s="13" t="s">
        <v>79</v>
      </c>
      <c r="AY267" s="157" t="s">
        <v>121</v>
      </c>
    </row>
    <row r="268" spans="1:65" s="13" customFormat="1" ht="10">
      <c r="B268" s="156"/>
      <c r="D268" s="152" t="s">
        <v>131</v>
      </c>
      <c r="E268" s="157" t="s">
        <v>1</v>
      </c>
      <c r="F268" s="158" t="s">
        <v>261</v>
      </c>
      <c r="H268" s="157" t="s">
        <v>1</v>
      </c>
      <c r="L268" s="156"/>
      <c r="M268" s="159"/>
      <c r="N268" s="160"/>
      <c r="O268" s="160"/>
      <c r="P268" s="160"/>
      <c r="Q268" s="160"/>
      <c r="R268" s="160"/>
      <c r="S268" s="160"/>
      <c r="T268" s="161"/>
      <c r="AT268" s="157" t="s">
        <v>131</v>
      </c>
      <c r="AU268" s="157" t="s">
        <v>86</v>
      </c>
      <c r="AV268" s="13" t="s">
        <v>86</v>
      </c>
      <c r="AW268" s="13" t="s">
        <v>34</v>
      </c>
      <c r="AX268" s="13" t="s">
        <v>79</v>
      </c>
      <c r="AY268" s="157" t="s">
        <v>121</v>
      </c>
    </row>
    <row r="269" spans="1:65" s="14" customFormat="1" ht="10">
      <c r="B269" s="162"/>
      <c r="D269" s="152" t="s">
        <v>131</v>
      </c>
      <c r="E269" s="163" t="s">
        <v>1</v>
      </c>
      <c r="F269" s="164" t="s">
        <v>86</v>
      </c>
      <c r="H269" s="165">
        <v>1</v>
      </c>
      <c r="L269" s="162"/>
      <c r="M269" s="166"/>
      <c r="N269" s="167"/>
      <c r="O269" s="167"/>
      <c r="P269" s="167"/>
      <c r="Q269" s="167"/>
      <c r="R269" s="167"/>
      <c r="S269" s="167"/>
      <c r="T269" s="168"/>
      <c r="AT269" s="163" t="s">
        <v>131</v>
      </c>
      <c r="AU269" s="163" t="s">
        <v>86</v>
      </c>
      <c r="AV269" s="14" t="s">
        <v>88</v>
      </c>
      <c r="AW269" s="14" t="s">
        <v>34</v>
      </c>
      <c r="AX269" s="14" t="s">
        <v>86</v>
      </c>
      <c r="AY269" s="163" t="s">
        <v>121</v>
      </c>
    </row>
    <row r="270" spans="1:65" s="2" customFormat="1" ht="16.5" customHeight="1">
      <c r="A270" s="30"/>
      <c r="B270" s="139"/>
      <c r="C270" s="140" t="s">
        <v>262</v>
      </c>
      <c r="D270" s="140" t="s">
        <v>123</v>
      </c>
      <c r="E270" s="141" t="s">
        <v>263</v>
      </c>
      <c r="F270" s="142" t="s">
        <v>264</v>
      </c>
      <c r="G270" s="143" t="s">
        <v>229</v>
      </c>
      <c r="H270" s="144">
        <v>1</v>
      </c>
      <c r="I270" s="145"/>
      <c r="J270" s="145">
        <f>ROUND(I270*H270,2)</f>
        <v>0</v>
      </c>
      <c r="K270" s="142" t="s">
        <v>1</v>
      </c>
      <c r="L270" s="31"/>
      <c r="M270" s="146" t="s">
        <v>1</v>
      </c>
      <c r="N270" s="147" t="s">
        <v>44</v>
      </c>
      <c r="O270" s="148">
        <v>0</v>
      </c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0" t="s">
        <v>127</v>
      </c>
      <c r="AT270" s="150" t="s">
        <v>123</v>
      </c>
      <c r="AU270" s="150" t="s">
        <v>86</v>
      </c>
      <c r="AY270" s="17" t="s">
        <v>121</v>
      </c>
      <c r="BE270" s="151">
        <f>IF(N270="základní",J270,0)</f>
        <v>0</v>
      </c>
      <c r="BF270" s="151">
        <f>IF(N270="snížená",J270,0)</f>
        <v>0</v>
      </c>
      <c r="BG270" s="151">
        <f>IF(N270="zákl. přenesená",J270,0)</f>
        <v>0</v>
      </c>
      <c r="BH270" s="151">
        <f>IF(N270="sníž. přenesená",J270,0)</f>
        <v>0</v>
      </c>
      <c r="BI270" s="151">
        <f>IF(N270="nulová",J270,0)</f>
        <v>0</v>
      </c>
      <c r="BJ270" s="17" t="s">
        <v>86</v>
      </c>
      <c r="BK270" s="151">
        <f>ROUND(I270*H270,2)</f>
        <v>0</v>
      </c>
      <c r="BL270" s="17" t="s">
        <v>127</v>
      </c>
      <c r="BM270" s="150" t="s">
        <v>265</v>
      </c>
    </row>
    <row r="271" spans="1:65" s="2" customFormat="1" ht="10">
      <c r="A271" s="30"/>
      <c r="B271" s="31"/>
      <c r="C271" s="30"/>
      <c r="D271" s="152" t="s">
        <v>129</v>
      </c>
      <c r="E271" s="30"/>
      <c r="F271" s="153" t="s">
        <v>264</v>
      </c>
      <c r="G271" s="30"/>
      <c r="H271" s="30"/>
      <c r="I271" s="30"/>
      <c r="J271" s="30"/>
      <c r="K271" s="30"/>
      <c r="L271" s="31"/>
      <c r="M271" s="154"/>
      <c r="N271" s="155"/>
      <c r="O271" s="56"/>
      <c r="P271" s="56"/>
      <c r="Q271" s="56"/>
      <c r="R271" s="56"/>
      <c r="S271" s="56"/>
      <c r="T271" s="57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7" t="s">
        <v>129</v>
      </c>
      <c r="AU271" s="17" t="s">
        <v>86</v>
      </c>
    </row>
    <row r="272" spans="1:65" s="2" customFormat="1" ht="16.5" customHeight="1">
      <c r="A272" s="30"/>
      <c r="B272" s="139"/>
      <c r="C272" s="140" t="s">
        <v>266</v>
      </c>
      <c r="D272" s="140" t="s">
        <v>123</v>
      </c>
      <c r="E272" s="141" t="s">
        <v>267</v>
      </c>
      <c r="F272" s="142" t="s">
        <v>268</v>
      </c>
      <c r="G272" s="143" t="s">
        <v>229</v>
      </c>
      <c r="H272" s="144">
        <v>2</v>
      </c>
      <c r="I272" s="145"/>
      <c r="J272" s="145">
        <f>ROUND(I272*H272,2)</f>
        <v>0</v>
      </c>
      <c r="K272" s="142" t="s">
        <v>153</v>
      </c>
      <c r="L272" s="31"/>
      <c r="M272" s="146" t="s">
        <v>1</v>
      </c>
      <c r="N272" s="147" t="s">
        <v>44</v>
      </c>
      <c r="O272" s="148">
        <v>0</v>
      </c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0" t="s">
        <v>127</v>
      </c>
      <c r="AT272" s="150" t="s">
        <v>123</v>
      </c>
      <c r="AU272" s="150" t="s">
        <v>86</v>
      </c>
      <c r="AY272" s="17" t="s">
        <v>121</v>
      </c>
      <c r="BE272" s="151">
        <f>IF(N272="základní",J272,0)</f>
        <v>0</v>
      </c>
      <c r="BF272" s="151">
        <f>IF(N272="snížená",J272,0)</f>
        <v>0</v>
      </c>
      <c r="BG272" s="151">
        <f>IF(N272="zákl. přenesená",J272,0)</f>
        <v>0</v>
      </c>
      <c r="BH272" s="151">
        <f>IF(N272="sníž. přenesená",J272,0)</f>
        <v>0</v>
      </c>
      <c r="BI272" s="151">
        <f>IF(N272="nulová",J272,0)</f>
        <v>0</v>
      </c>
      <c r="BJ272" s="17" t="s">
        <v>86</v>
      </c>
      <c r="BK272" s="151">
        <f>ROUND(I272*H272,2)</f>
        <v>0</v>
      </c>
      <c r="BL272" s="17" t="s">
        <v>127</v>
      </c>
      <c r="BM272" s="150" t="s">
        <v>269</v>
      </c>
    </row>
    <row r="273" spans="1:51" s="2" customFormat="1" ht="10">
      <c r="A273" s="30"/>
      <c r="B273" s="31"/>
      <c r="C273" s="30"/>
      <c r="D273" s="152" t="s">
        <v>129</v>
      </c>
      <c r="E273" s="30"/>
      <c r="F273" s="153" t="s">
        <v>268</v>
      </c>
      <c r="G273" s="30"/>
      <c r="H273" s="30"/>
      <c r="I273" s="30"/>
      <c r="J273" s="30"/>
      <c r="K273" s="30"/>
      <c r="L273" s="31"/>
      <c r="M273" s="154"/>
      <c r="N273" s="155"/>
      <c r="O273" s="56"/>
      <c r="P273" s="56"/>
      <c r="Q273" s="56"/>
      <c r="R273" s="56"/>
      <c r="S273" s="56"/>
      <c r="T273" s="57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7" t="s">
        <v>129</v>
      </c>
      <c r="AU273" s="17" t="s">
        <v>86</v>
      </c>
    </row>
    <row r="274" spans="1:51" s="13" customFormat="1" ht="10">
      <c r="B274" s="156"/>
      <c r="D274" s="152" t="s">
        <v>131</v>
      </c>
      <c r="E274" s="157" t="s">
        <v>1</v>
      </c>
      <c r="F274" s="158" t="s">
        <v>270</v>
      </c>
      <c r="H274" s="157" t="s">
        <v>1</v>
      </c>
      <c r="L274" s="156"/>
      <c r="M274" s="159"/>
      <c r="N274" s="160"/>
      <c r="O274" s="160"/>
      <c r="P274" s="160"/>
      <c r="Q274" s="160"/>
      <c r="R274" s="160"/>
      <c r="S274" s="160"/>
      <c r="T274" s="161"/>
      <c r="AT274" s="157" t="s">
        <v>131</v>
      </c>
      <c r="AU274" s="157" t="s">
        <v>86</v>
      </c>
      <c r="AV274" s="13" t="s">
        <v>86</v>
      </c>
      <c r="AW274" s="13" t="s">
        <v>34</v>
      </c>
      <c r="AX274" s="13" t="s">
        <v>79</v>
      </c>
      <c r="AY274" s="157" t="s">
        <v>121</v>
      </c>
    </row>
    <row r="275" spans="1:51" s="14" customFormat="1" ht="10">
      <c r="B275" s="162"/>
      <c r="D275" s="152" t="s">
        <v>131</v>
      </c>
      <c r="E275" s="163" t="s">
        <v>1</v>
      </c>
      <c r="F275" s="164" t="s">
        <v>86</v>
      </c>
      <c r="H275" s="165">
        <v>1</v>
      </c>
      <c r="L275" s="162"/>
      <c r="M275" s="166"/>
      <c r="N275" s="167"/>
      <c r="O275" s="167"/>
      <c r="P275" s="167"/>
      <c r="Q275" s="167"/>
      <c r="R275" s="167"/>
      <c r="S275" s="167"/>
      <c r="T275" s="168"/>
      <c r="AT275" s="163" t="s">
        <v>131</v>
      </c>
      <c r="AU275" s="163" t="s">
        <v>86</v>
      </c>
      <c r="AV275" s="14" t="s">
        <v>88</v>
      </c>
      <c r="AW275" s="14" t="s">
        <v>34</v>
      </c>
      <c r="AX275" s="14" t="s">
        <v>79</v>
      </c>
      <c r="AY275" s="163" t="s">
        <v>121</v>
      </c>
    </row>
    <row r="276" spans="1:51" s="13" customFormat="1" ht="10">
      <c r="B276" s="156"/>
      <c r="D276" s="152" t="s">
        <v>131</v>
      </c>
      <c r="E276" s="157" t="s">
        <v>1</v>
      </c>
      <c r="F276" s="158" t="s">
        <v>271</v>
      </c>
      <c r="H276" s="157" t="s">
        <v>1</v>
      </c>
      <c r="L276" s="156"/>
      <c r="M276" s="159"/>
      <c r="N276" s="160"/>
      <c r="O276" s="160"/>
      <c r="P276" s="160"/>
      <c r="Q276" s="160"/>
      <c r="R276" s="160"/>
      <c r="S276" s="160"/>
      <c r="T276" s="161"/>
      <c r="AT276" s="157" t="s">
        <v>131</v>
      </c>
      <c r="AU276" s="157" t="s">
        <v>86</v>
      </c>
      <c r="AV276" s="13" t="s">
        <v>86</v>
      </c>
      <c r="AW276" s="13" t="s">
        <v>34</v>
      </c>
      <c r="AX276" s="13" t="s">
        <v>79</v>
      </c>
      <c r="AY276" s="157" t="s">
        <v>121</v>
      </c>
    </row>
    <row r="277" spans="1:51" s="14" customFormat="1" ht="10">
      <c r="B277" s="162"/>
      <c r="D277" s="152" t="s">
        <v>131</v>
      </c>
      <c r="E277" s="163" t="s">
        <v>1</v>
      </c>
      <c r="F277" s="164" t="s">
        <v>86</v>
      </c>
      <c r="H277" s="165">
        <v>1</v>
      </c>
      <c r="L277" s="162"/>
      <c r="M277" s="166"/>
      <c r="N277" s="167"/>
      <c r="O277" s="167"/>
      <c r="P277" s="167"/>
      <c r="Q277" s="167"/>
      <c r="R277" s="167"/>
      <c r="S277" s="167"/>
      <c r="T277" s="168"/>
      <c r="AT277" s="163" t="s">
        <v>131</v>
      </c>
      <c r="AU277" s="163" t="s">
        <v>86</v>
      </c>
      <c r="AV277" s="14" t="s">
        <v>88</v>
      </c>
      <c r="AW277" s="14" t="s">
        <v>34</v>
      </c>
      <c r="AX277" s="14" t="s">
        <v>79</v>
      </c>
      <c r="AY277" s="163" t="s">
        <v>121</v>
      </c>
    </row>
    <row r="278" spans="1:51" s="15" customFormat="1" ht="10">
      <c r="B278" s="169"/>
      <c r="D278" s="152" t="s">
        <v>131</v>
      </c>
      <c r="E278" s="170" t="s">
        <v>1</v>
      </c>
      <c r="F278" s="171" t="s">
        <v>149</v>
      </c>
      <c r="H278" s="172">
        <v>2</v>
      </c>
      <c r="L278" s="169"/>
      <c r="M278" s="176"/>
      <c r="N278" s="177"/>
      <c r="O278" s="177"/>
      <c r="P278" s="177"/>
      <c r="Q278" s="177"/>
      <c r="R278" s="177"/>
      <c r="S278" s="177"/>
      <c r="T278" s="178"/>
      <c r="AT278" s="170" t="s">
        <v>131</v>
      </c>
      <c r="AU278" s="170" t="s">
        <v>86</v>
      </c>
      <c r="AV278" s="15" t="s">
        <v>127</v>
      </c>
      <c r="AW278" s="15" t="s">
        <v>34</v>
      </c>
      <c r="AX278" s="15" t="s">
        <v>86</v>
      </c>
      <c r="AY278" s="170" t="s">
        <v>121</v>
      </c>
    </row>
    <row r="279" spans="1:51" s="2" customFormat="1" ht="7" customHeight="1">
      <c r="A279" s="30"/>
      <c r="B279" s="45"/>
      <c r="C279" s="46"/>
      <c r="D279" s="46"/>
      <c r="E279" s="46"/>
      <c r="F279" s="46"/>
      <c r="G279" s="46"/>
      <c r="H279" s="46"/>
      <c r="I279" s="46"/>
      <c r="J279" s="46"/>
      <c r="K279" s="46"/>
      <c r="L279" s="31"/>
      <c r="M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</row>
  </sheetData>
  <autoFilter ref="C121:K27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02.1 - Přístupová cesta</vt:lpstr>
      <vt:lpstr>'Rekapitulace stavby'!Názvy_tisku</vt:lpstr>
      <vt:lpstr>'SO 02.1 - Přístupová cesta'!Názvy_tisku</vt:lpstr>
      <vt:lpstr>'Rekapitulace stavby'!Oblast_tisku</vt:lpstr>
      <vt:lpstr>'SO 02.1 - Přístupová cesta'!Oblast_tisku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PC-VORACKOVA\Vorackova</dc:creator>
  <cp:lastModifiedBy>Mantuanelli Jana, Ing.</cp:lastModifiedBy>
  <dcterms:created xsi:type="dcterms:W3CDTF">2024-03-04T10:35:46Z</dcterms:created>
  <dcterms:modified xsi:type="dcterms:W3CDTF">2024-03-13T12:03:24Z</dcterms:modified>
</cp:coreProperties>
</file>